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5 (3)" sheetId="1" r:id="rId1"/>
  </sheets>
  <definedNames>
    <definedName name="_xlnm._FilterDatabase" localSheetId="0" hidden="1">'5 (3)'!$A$10:$P$523</definedName>
    <definedName name="_xlnm.Print_Titles" localSheetId="0">'5 (3)'!$10:$10</definedName>
    <definedName name="_xlnm.Print_Area" localSheetId="0">'5 (3)'!$A$1:$Q$522</definedName>
  </definedNames>
  <calcPr fullCalcOnLoad="1"/>
</workbook>
</file>

<file path=xl/comments1.xml><?xml version="1.0" encoding="utf-8"?>
<comments xmlns="http://schemas.openxmlformats.org/spreadsheetml/2006/main">
  <authors>
    <author>Шишкин Михаил Сергеевич</author>
  </authors>
  <commentList>
    <comment ref="H420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- 1,15 тыс. рублей
</t>
        </r>
      </text>
    </comment>
    <comment ref="H432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- 57,44 тыс. рублей
-3,0 тыс. рублей</t>
        </r>
      </text>
    </comment>
    <comment ref="H448" authorId="0">
      <text>
        <r>
          <rPr>
            <b/>
            <sz val="9"/>
            <rFont val="Tahoma"/>
            <family val="2"/>
          </rPr>
          <t>Шишкин Михаил Сергеевич:</t>
        </r>
        <r>
          <rPr>
            <sz val="9"/>
            <rFont val="Tahoma"/>
            <family val="2"/>
          </rPr>
          <t xml:space="preserve">
+ 4,15 тыс. рублей</t>
        </r>
      </text>
    </comment>
  </commentList>
</comments>
</file>

<file path=xl/sharedStrings.xml><?xml version="1.0" encoding="utf-8"?>
<sst xmlns="http://schemas.openxmlformats.org/spreadsheetml/2006/main" count="633" uniqueCount="140">
  <si>
    <t>за счет средств внебюджетных фондов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</si>
  <si>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</si>
  <si>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</si>
  <si>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</si>
  <si>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</si>
  <si>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№ п/п</t>
  </si>
  <si>
    <t>Всего</t>
  </si>
  <si>
    <t>за счет средств федерального бюджета (планируемые объемы обязательств)</t>
  </si>
  <si>
    <t>7.</t>
  </si>
  <si>
    <t>815</t>
  </si>
  <si>
    <t>816</t>
  </si>
  <si>
    <t>847</t>
  </si>
  <si>
    <t>813</t>
  </si>
  <si>
    <t>846</t>
  </si>
  <si>
    <t>814</t>
  </si>
  <si>
    <t>812</t>
  </si>
  <si>
    <t>829</t>
  </si>
  <si>
    <t>833</t>
  </si>
  <si>
    <t>850</t>
  </si>
  <si>
    <t>тыс. руб.</t>
  </si>
  <si>
    <t>ГРБС</t>
  </si>
  <si>
    <t>810</t>
  </si>
  <si>
    <t>1.</t>
  </si>
  <si>
    <t>2.</t>
  </si>
  <si>
    <t>3.</t>
  </si>
  <si>
    <t>4.</t>
  </si>
  <si>
    <t>6.</t>
  </si>
  <si>
    <t>Подпрограмма 1 "Старшее поколение в Камчатском крае"</t>
  </si>
  <si>
    <t>1.1.</t>
  </si>
  <si>
    <t>1.2.</t>
  </si>
  <si>
    <t>1.3.</t>
  </si>
  <si>
    <t>1.4.</t>
  </si>
  <si>
    <t>1.5.</t>
  </si>
  <si>
    <t>1.6.</t>
  </si>
  <si>
    <t>3.1.</t>
  </si>
  <si>
    <t>3.2.</t>
  </si>
  <si>
    <t>3.3.</t>
  </si>
  <si>
    <t>3.4.</t>
  </si>
  <si>
    <t>3.5.</t>
  </si>
  <si>
    <t>6.1.</t>
  </si>
  <si>
    <t>6.2.</t>
  </si>
  <si>
    <t>6.3.</t>
  </si>
  <si>
    <t>6.4.</t>
  </si>
  <si>
    <t>6.5.</t>
  </si>
  <si>
    <t>7.1.</t>
  </si>
  <si>
    <t>7.2.</t>
  </si>
  <si>
    <t>за счет средств внебюджетных источников (планируемые объемы обязательств)</t>
  </si>
  <si>
    <t>за счет средств внебюджетных источников</t>
  </si>
  <si>
    <t>Всего без учета планируемых объемов обязательств</t>
  </si>
  <si>
    <t>Всего  без учета планируемых объемов обязательств</t>
  </si>
  <si>
    <t>7.3.</t>
  </si>
  <si>
    <t>7.4.</t>
  </si>
  <si>
    <t>7.6.</t>
  </si>
  <si>
    <t>7.7.</t>
  </si>
  <si>
    <t>Подпрограмма 2 "Меры социальной поддержки отдельных категорий граждан в Камчатском крае"</t>
  </si>
  <si>
    <t>2.1.</t>
  </si>
  <si>
    <t>2.2.</t>
  </si>
  <si>
    <t>2.3.</t>
  </si>
  <si>
    <t>2.4.</t>
  </si>
  <si>
    <t>2.5.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</si>
  <si>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</si>
  <si>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</si>
  <si>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</si>
  <si>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</si>
  <si>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</si>
  <si>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</si>
  <si>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</si>
  <si>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</si>
  <si>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</si>
  <si>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</si>
  <si>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Подпрограмма 7 "Обеспечение реализации  Программы"</t>
  </si>
  <si>
    <t>Подпрограмма 3 "Доступная среда в Камчатском крае"</t>
  </si>
  <si>
    <t>Подпрограмма 6 "Обеспечение защиты трудовых прав работников в Камчатском крае"</t>
  </si>
  <si>
    <t>6.6.</t>
  </si>
  <si>
    <t xml:space="preserve"> </t>
  </si>
  <si>
    <t xml:space="preserve">за счет средств внебюджетных источников </t>
  </si>
  <si>
    <t>КРО ФСС</t>
  </si>
  <si>
    <t>Подпрограмма 4 "Развитие системы социального обслуживания населения в Камчатском крае"</t>
  </si>
  <si>
    <t>Государственная программа Камчатского края "Социальная поддержка граждан в Камчатском крае"</t>
  </si>
  <si>
    <t>Совершенствование нормативно-правового обеспечения социальной защищенности граждан пожилого возраста в Камчатском крае</t>
  </si>
  <si>
    <t>Укрепление здоровья граждан пожилого возраста</t>
  </si>
  <si>
    <t>Совершенствование коммуникационных связей и развитие интеллектуального потенциала граждан пожилого возраста</t>
  </si>
  <si>
    <t>Научно-методическое и информационное обеспечение деятельности по социальной поддержке граждан пожилого возраста</t>
  </si>
  <si>
    <t>Реализация мер социальной поддержки отдельных категорий граждан, установленных законодательством Камчатского края</t>
  </si>
  <si>
    <t>Информационно-методическое и кадровое обеспечение системы реабилитации и социальной интеграции инвалидов в общество</t>
  </si>
  <si>
    <t>Обеспечение комплексной безопасности учреждений социального обслуживания граждан</t>
  </si>
  <si>
    <t>Укрепление материально-технической базы учреждений социального обслуживания граждан</t>
  </si>
  <si>
    <t>Повышение квалификации персонала учреждений социального обслуживания граждан, в том числе в области информационно-коммуникационных технологий</t>
  </si>
  <si>
    <t>Проведение конкурсов среди учреждений социального обслуживания граждан</t>
  </si>
  <si>
    <t>Обеспечение проведения специальной оценки условий труда работающих в организациях, расположенных на территории Камчатского края</t>
  </si>
  <si>
    <t>Реализация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</si>
  <si>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 на основе современных технологий обучения</t>
  </si>
  <si>
    <t>Совершенствование нормативной правовой базы Камчатского края в области охраны труда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</si>
  <si>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</si>
  <si>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</si>
  <si>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Финансовая поддержка подведомственных учреждений</t>
  </si>
  <si>
    <t xml:space="preserve">Проведение тематических мероприятий </t>
  </si>
  <si>
    <t>Финансовое обеспечение мероприятий, направленных на организацию социального обслуживания</t>
  </si>
  <si>
    <t>Финансовое обеспечение организации и осуществления деятельности по опеке и попечительству в отношении совершеннолетних граждан</t>
  </si>
  <si>
    <t>Подпрограмма 5 "Повышение эффективности государственной поддержки социально ориентированных некоммерческих организаций"</t>
  </si>
  <si>
    <t>Повышение престижа профессии "Социальный работник" в Камчатском крае, в том числе внедрение системы материального и морального стимулирования социальных работников и специалистов сферы социального обслуживания и социальной защиты населения в Камчатском крае</t>
  </si>
  <si>
    <t xml:space="preserve">Повышение уровня доступности и качества реабилитационных услуг (развитие системы реабилитации и социальной интеграции инвалидов в общество)
</t>
  </si>
  <si>
    <t>Код бюджетной классификации</t>
  </si>
  <si>
    <t>Укрепление социальной защищенности граждан пожилого возраста</t>
  </si>
  <si>
    <t>Организация свободного времени и культурного досуга граждан пожилого возраста</t>
  </si>
  <si>
    <t>Преодоление социальной разобщенности в обществе и формирование позитивного  отношения к проблемам инвалидов и к вопросам обеспечения доступной среды жизнедеятельности для инвалидов и других маломобильных групп населения</t>
  </si>
  <si>
    <t>Формирование нормативной правовой базы и внедрение ее в практику работы учреждений социального обслуживания граждан</t>
  </si>
  <si>
    <t>Повышение уровня доступности и качества приоритетных объектов и услуг в основных сферах жизнедеятельности инвалидов и других  маломобильных групп населения</t>
  </si>
  <si>
    <t>Расширение сети социальных учреждений (инвестиционные мероприятия)</t>
  </si>
  <si>
    <t>Финансовое обеспечение реализации государственной программы Камчатского края "Социальная поддержка граждан в Камчатском крае"</t>
  </si>
  <si>
    <t>Наименование Программы / подпрограммы / мероприятия</t>
  </si>
  <si>
    <t>Объем средств на реализацию Программы</t>
  </si>
  <si>
    <t>5.</t>
  </si>
  <si>
    <t>7.5.</t>
  </si>
  <si>
    <t>за счет средств Фонда социального страхования Российской Федерации</t>
  </si>
  <si>
    <t>за счет средств Фонда социального страхования Российской Федерации (планируемые объемы обязательств)</t>
  </si>
  <si>
    <t>Оказание поддержки гражданам, оказавшимся в трудной жизненной ситуации</t>
  </si>
  <si>
    <t>Реализация мер социальной поддержки семей с детьми</t>
  </si>
  <si>
    <t>Реализация дополнительных мер социальной поддержки отдельных категорий граждан</t>
  </si>
  <si>
    <t>Реализация мер социальной поддержки отдельных категорий граждан, установленных федеральным законодательством</t>
  </si>
  <si>
    <t>6.7.</t>
  </si>
  <si>
    <t>Повышение эффективности обеспечения соблюдения трудового законодательства и иных нормативных правовых актов, содержащих нормы трудового права</t>
  </si>
  <si>
    <t>за счет средств внебюджетных источников (планируемые объемы)</t>
  </si>
  <si>
    <t>Совершенствование нормативно - правовой и организационной основы создания доступной среды жизнедеятельности инвалидов и других маломобильных групп населения</t>
  </si>
  <si>
    <t xml:space="preserve">Региональный проект "Старшее поколение" </t>
  </si>
  <si>
    <t xml:space="preserve">1.Р3 </t>
  </si>
  <si>
    <t>Региональный проект "Финансовая поддержка семей при рождении детей"</t>
  </si>
  <si>
    <t xml:space="preserve">2.Р1 </t>
  </si>
  <si>
    <t>859</t>
  </si>
  <si>
    <t>4.7.</t>
  </si>
  <si>
    <t>Финансовая поддержка деятельности негосударственных организаций, включенных в реестр поставщиков социальных услуг</t>
  </si>
  <si>
    <t>Финансовая поддержка деятельности социально ориентированных некоммерческих организаций по оказанию гражданам услуг в социальной сфере</t>
  </si>
  <si>
    <t>Имущественная поддержка социально ориентированных некоммерческих организаций - поставщиков услуг в социальной сфере</t>
  </si>
  <si>
    <t>Создание условий для развития и эффективной деятельности социально ориентированных некоммерческих организаций, добровольчества (волонтерства) в социальной сфере</t>
  </si>
  <si>
    <t>Обучение социально ориентированных некоммерческих организаций как поставщиков услуг в социальной сфере</t>
  </si>
  <si>
    <t>862</t>
  </si>
  <si>
    <t xml:space="preserve">Финансовое обеспечение организации и осуществления деятельности по опеке и попечительству в отношении несовершеннолетних граждан
</t>
  </si>
  <si>
    <t>Финансовое обеспечение деятельности Министерства социального благополучия и семейной политики Камчатского края</t>
  </si>
  <si>
    <t>"Приложение 3 к Программе</t>
  </si>
  <si>
    <t>".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</si>
</sst>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0"/>
    <numFmt numFmtId="183" formatCode="#,##0.00000"/>
    <numFmt numFmtId="184" formatCode="#,##0.000000"/>
    <numFmt numFmtId="185" formatCode="#,##0&quot;р.&quot;"/>
    <numFmt numFmtId="186" formatCode="0.000000"/>
    <numFmt numFmtId="187" formatCode="#,##0.00000_ ;\-#,##0.00000\ "/>
    <numFmt numFmtId="188" formatCode="#,##0.000000_ ;\-#,##0.000000\ "/>
    <numFmt numFmtId="189" formatCode="#,##0.0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center" wrapText="1"/>
    </xf>
    <xf numFmtId="187" fontId="47" fillId="0" borderId="11" xfId="60" applyNumberFormat="1" applyFont="1" applyFill="1" applyBorder="1" applyAlignment="1">
      <alignment horizontal="center" vertical="center" wrapText="1"/>
    </xf>
    <xf numFmtId="187" fontId="3" fillId="0" borderId="11" xfId="6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182" fontId="3" fillId="0" borderId="11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187" fontId="10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51"/>
  <sheetViews>
    <sheetView tabSelected="1" zoomScale="80" zoomScaleNormal="80" zoomScaleSheetLayoutView="8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471" sqref="O471"/>
    </sheetView>
  </sheetViews>
  <sheetFormatPr defaultColWidth="9.00390625" defaultRowHeight="12.75"/>
  <cols>
    <col min="1" max="1" width="5.375" style="18" customWidth="1"/>
    <col min="2" max="2" width="34.00390625" style="18" customWidth="1"/>
    <col min="3" max="3" width="43.25390625" style="18" customWidth="1"/>
    <col min="4" max="4" width="18.75390625" style="18" customWidth="1"/>
    <col min="5" max="5" width="19.25390625" style="18" customWidth="1"/>
    <col min="6" max="6" width="20.00390625" style="18" customWidth="1"/>
    <col min="7" max="7" width="18.75390625" style="18" customWidth="1"/>
    <col min="8" max="9" width="18.125" style="18" customWidth="1"/>
    <col min="10" max="10" width="19.875" style="18" customWidth="1"/>
    <col min="11" max="11" width="20.625" style="18" customWidth="1"/>
    <col min="12" max="12" width="20.125" style="18" customWidth="1"/>
    <col min="13" max="13" width="19.125" style="18" customWidth="1"/>
    <col min="14" max="14" width="19.75390625" style="18" customWidth="1"/>
    <col min="15" max="15" width="19.625" style="18" customWidth="1"/>
    <col min="16" max="16" width="20.875" style="18" customWidth="1"/>
    <col min="17" max="17" width="2.75390625" style="18" customWidth="1"/>
    <col min="18" max="16384" width="9.125" style="18" customWidth="1"/>
  </cols>
  <sheetData>
    <row r="1" spans="5:16" s="1" customFormat="1" ht="18.75">
      <c r="E1" s="2"/>
      <c r="F1" s="2"/>
      <c r="G1" s="2"/>
      <c r="H1" s="59" t="s">
        <v>138</v>
      </c>
      <c r="I1" s="59"/>
      <c r="J1" s="59"/>
      <c r="K1" s="59"/>
      <c r="L1" s="59"/>
      <c r="M1" s="59"/>
      <c r="N1" s="59"/>
      <c r="O1" s="59"/>
      <c r="P1" s="59"/>
    </row>
    <row r="2" spans="3:16" s="1" customFormat="1" ht="18.75">
      <c r="C2" s="21"/>
      <c r="E2" s="2"/>
      <c r="F2" s="2"/>
      <c r="G2" s="2"/>
      <c r="H2" s="59"/>
      <c r="I2" s="59"/>
      <c r="J2" s="59"/>
      <c r="K2" s="59"/>
      <c r="L2" s="59"/>
      <c r="M2" s="59"/>
      <c r="N2" s="59"/>
      <c r="O2" s="59"/>
      <c r="P2" s="59"/>
    </row>
    <row r="3" spans="5:16" s="1" customFormat="1" ht="18.75">
      <c r="E3" s="2"/>
      <c r="F3" s="2"/>
      <c r="G3" s="2"/>
      <c r="H3" s="59"/>
      <c r="I3" s="59"/>
      <c r="J3" s="59"/>
      <c r="K3" s="59"/>
      <c r="L3" s="59"/>
      <c r="M3" s="59"/>
      <c r="N3" s="59"/>
      <c r="O3" s="59"/>
      <c r="P3" s="59"/>
    </row>
    <row r="4" spans="5:16" s="1" customFormat="1" ht="18.75">
      <c r="E4" s="2"/>
      <c r="F4" s="2"/>
      <c r="G4" s="2"/>
      <c r="H4" s="59"/>
      <c r="I4" s="59"/>
      <c r="J4" s="59"/>
      <c r="K4" s="59"/>
      <c r="L4" s="59"/>
      <c r="M4" s="59"/>
      <c r="N4" s="59"/>
      <c r="O4" s="59"/>
      <c r="P4" s="59"/>
    </row>
    <row r="5" spans="1:16" s="1" customFormat="1" ht="18.75">
      <c r="A5" s="60" t="s">
        <v>109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s="1" customFormat="1" ht="18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0:16" s="1" customFormat="1" ht="18.75">
      <c r="J7" s="2"/>
      <c r="K7" s="3"/>
      <c r="L7" s="3"/>
      <c r="M7" s="24"/>
      <c r="N7" s="24"/>
      <c r="O7" s="24"/>
      <c r="P7" s="3" t="s">
        <v>19</v>
      </c>
    </row>
    <row r="8" spans="1:16" s="1" customFormat="1" ht="56.25">
      <c r="A8" s="42" t="s">
        <v>5</v>
      </c>
      <c r="B8" s="61" t="s">
        <v>110</v>
      </c>
      <c r="C8" s="42"/>
      <c r="D8" s="19" t="s">
        <v>102</v>
      </c>
      <c r="E8" s="63" t="s">
        <v>111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1:16" s="4" customFormat="1" ht="15.75">
      <c r="A9" s="43"/>
      <c r="B9" s="62"/>
      <c r="C9" s="43"/>
      <c r="D9" s="5" t="s">
        <v>20</v>
      </c>
      <c r="E9" s="5" t="s">
        <v>1</v>
      </c>
      <c r="F9" s="5">
        <v>2015</v>
      </c>
      <c r="G9" s="5">
        <v>2016</v>
      </c>
      <c r="H9" s="5">
        <v>2017</v>
      </c>
      <c r="I9" s="5">
        <v>2018</v>
      </c>
      <c r="J9" s="5">
        <v>2019</v>
      </c>
      <c r="K9" s="5">
        <v>2020</v>
      </c>
      <c r="L9" s="5">
        <v>2021</v>
      </c>
      <c r="M9" s="5">
        <v>2022</v>
      </c>
      <c r="N9" s="5">
        <v>2023</v>
      </c>
      <c r="O9" s="5">
        <v>2024</v>
      </c>
      <c r="P9" s="5">
        <v>2025</v>
      </c>
    </row>
    <row r="10" spans="1:16" s="4" customFormat="1" ht="15.75">
      <c r="A10" s="6">
        <v>1</v>
      </c>
      <c r="B10" s="7">
        <v>2</v>
      </c>
      <c r="C10" s="7">
        <v>3</v>
      </c>
      <c r="D10" s="6">
        <v>4</v>
      </c>
      <c r="E10" s="7">
        <v>5</v>
      </c>
      <c r="F10" s="6">
        <v>6</v>
      </c>
      <c r="G10" s="7">
        <v>7</v>
      </c>
      <c r="H10" s="7">
        <v>8</v>
      </c>
      <c r="I10" s="6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</row>
    <row r="11" spans="1:16" s="9" customFormat="1" ht="15.75">
      <c r="A11" s="58"/>
      <c r="B11" s="29" t="s">
        <v>78</v>
      </c>
      <c r="C11" s="8" t="s">
        <v>6</v>
      </c>
      <c r="D11" s="7"/>
      <c r="E11" s="11">
        <f aca="true" t="shared" si="0" ref="E11:E17">SUM(F11:P11)</f>
        <v>98631213.77451001</v>
      </c>
      <c r="F11" s="11">
        <f aca="true" t="shared" si="1" ref="F11:K11">SUM(F13:F20)</f>
        <v>6240804.702140002</v>
      </c>
      <c r="G11" s="11">
        <f t="shared" si="1"/>
        <v>6834385.07595</v>
      </c>
      <c r="H11" s="11">
        <f t="shared" si="1"/>
        <v>7143496.86433</v>
      </c>
      <c r="I11" s="11">
        <f>SUM(I13:I20)</f>
        <v>7656596.48981</v>
      </c>
      <c r="J11" s="11">
        <f>SUM(J13:J20)</f>
        <v>8172940.71172</v>
      </c>
      <c r="K11" s="11">
        <f t="shared" si="1"/>
        <v>9322419.01859</v>
      </c>
      <c r="L11" s="11">
        <f>SUM(L13:L20)</f>
        <v>10871636.123419998</v>
      </c>
      <c r="M11" s="11">
        <f>SUM(M13:M20)</f>
        <v>10927641.85</v>
      </c>
      <c r="N11" s="11">
        <f>SUM(N13:N20)</f>
        <v>11568439.86</v>
      </c>
      <c r="O11" s="11">
        <f>SUM(O13:O20)</f>
        <v>12248583.57</v>
      </c>
      <c r="P11" s="12">
        <f>SUM(P13:P20)</f>
        <v>7644269.5085499985</v>
      </c>
    </row>
    <row r="12" spans="1:16" s="9" customFormat="1" ht="31.5">
      <c r="A12" s="58"/>
      <c r="B12" s="29"/>
      <c r="C12" s="8" t="s">
        <v>48</v>
      </c>
      <c r="D12" s="7"/>
      <c r="E12" s="11">
        <f t="shared" si="0"/>
        <v>98582015.86326</v>
      </c>
      <c r="F12" s="11">
        <f>F13+F15+F17+F18</f>
        <v>6240804.702140002</v>
      </c>
      <c r="G12" s="11">
        <f>SUM(G13+G15+G16+G17+G18)</f>
        <v>6834385.07595</v>
      </c>
      <c r="H12" s="11">
        <f>SUM(H13+H15+H16+H17+H18)</f>
        <v>7143496.86433</v>
      </c>
      <c r="I12" s="11">
        <f>I13+I15+I17</f>
        <v>7626030.18841</v>
      </c>
      <c r="J12" s="11">
        <f aca="true" t="shared" si="2" ref="J12:P12">J13+J15+J16+J17+J18</f>
        <v>8172940.71172</v>
      </c>
      <c r="K12" s="11">
        <f t="shared" si="2"/>
        <v>9322419.01859</v>
      </c>
      <c r="L12" s="11">
        <f t="shared" si="2"/>
        <v>10871636.123419998</v>
      </c>
      <c r="M12" s="11">
        <f>M13+M15+M16+M17+M18</f>
        <v>10927641.85</v>
      </c>
      <c r="N12" s="11">
        <f t="shared" si="2"/>
        <v>11568439.86</v>
      </c>
      <c r="O12" s="11">
        <f t="shared" si="2"/>
        <v>12248583.57</v>
      </c>
      <c r="P12" s="11">
        <f t="shared" si="2"/>
        <v>7625637.898699999</v>
      </c>
    </row>
    <row r="13" spans="1:16" s="9" customFormat="1" ht="31.5">
      <c r="A13" s="58"/>
      <c r="B13" s="29"/>
      <c r="C13" s="8" t="s">
        <v>2</v>
      </c>
      <c r="D13" s="10"/>
      <c r="E13" s="11">
        <f t="shared" si="0"/>
        <v>26895537.12652</v>
      </c>
      <c r="F13" s="11">
        <f aca="true" t="shared" si="3" ref="F13:P13">SUM(F23+F108+F175+F261+F329+F394+F469)</f>
        <v>1164936.6721100002</v>
      </c>
      <c r="G13" s="11">
        <f t="shared" si="3"/>
        <v>1286526.39645</v>
      </c>
      <c r="H13" s="11">
        <f t="shared" si="3"/>
        <v>1305349.0279599999</v>
      </c>
      <c r="I13" s="11">
        <f t="shared" si="3"/>
        <v>1280539.7300000002</v>
      </c>
      <c r="J13" s="11">
        <f t="shared" si="3"/>
        <v>1935082.4999999998</v>
      </c>
      <c r="K13" s="11">
        <f t="shared" si="3"/>
        <v>3491019.8000000003</v>
      </c>
      <c r="L13" s="11">
        <f t="shared" si="3"/>
        <v>3796989.6</v>
      </c>
      <c r="M13" s="11">
        <f t="shared" si="3"/>
        <v>3715331.5000000005</v>
      </c>
      <c r="N13" s="11">
        <f t="shared" si="3"/>
        <v>4208375.7</v>
      </c>
      <c r="O13" s="11">
        <f t="shared" si="3"/>
        <v>4711386.2</v>
      </c>
      <c r="P13" s="11">
        <f t="shared" si="3"/>
        <v>0</v>
      </c>
    </row>
    <row r="14" spans="1:16" s="9" customFormat="1" ht="31.5">
      <c r="A14" s="58"/>
      <c r="B14" s="29"/>
      <c r="C14" s="8" t="s">
        <v>7</v>
      </c>
      <c r="D14" s="10"/>
      <c r="E14" s="11">
        <f t="shared" si="0"/>
        <v>18631.60985</v>
      </c>
      <c r="F14" s="11">
        <f>SUM(F26+F111+F335+F395+F470)</f>
        <v>0</v>
      </c>
      <c r="G14" s="11">
        <f>SUM(G26+G111+G335+G395+G470)</f>
        <v>0</v>
      </c>
      <c r="H14" s="11">
        <f>SUM(H26+H111+H335+H395+H470)</f>
        <v>0</v>
      </c>
      <c r="I14" s="11">
        <f>SUM(I26+I111+I335+I395+I470)</f>
        <v>0</v>
      </c>
      <c r="J14" s="11">
        <f aca="true" t="shared" si="4" ref="J14:P14">SUM(J26+J111+J183+J335+J395+J470)</f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4"/>
        <v>0</v>
      </c>
      <c r="O14" s="11">
        <f t="shared" si="4"/>
        <v>0</v>
      </c>
      <c r="P14" s="11">
        <f t="shared" si="4"/>
        <v>18631.60985</v>
      </c>
    </row>
    <row r="15" spans="1:16" s="9" customFormat="1" ht="15.75">
      <c r="A15" s="58"/>
      <c r="B15" s="29"/>
      <c r="C15" s="8" t="s">
        <v>3</v>
      </c>
      <c r="D15" s="10"/>
      <c r="E15" s="11">
        <f t="shared" si="0"/>
        <v>71395289.67778</v>
      </c>
      <c r="F15" s="11">
        <f aca="true" t="shared" si="5" ref="F15:P15">SUM(F27+F262+F112+F184+F336+F396+F471)</f>
        <v>5058854.530030001</v>
      </c>
      <c r="G15" s="11">
        <f t="shared" si="5"/>
        <v>5534495.7495</v>
      </c>
      <c r="H15" s="11">
        <f t="shared" si="5"/>
        <v>5834774.76537</v>
      </c>
      <c r="I15" s="11">
        <f t="shared" si="5"/>
        <v>6257511.15841</v>
      </c>
      <c r="J15" s="11">
        <f t="shared" si="5"/>
        <v>6070356.88582</v>
      </c>
      <c r="K15" s="11">
        <f t="shared" si="5"/>
        <v>5829516.797529999</v>
      </c>
      <c r="L15" s="11">
        <f t="shared" si="5"/>
        <v>7074570.012419999</v>
      </c>
      <c r="M15" s="11">
        <f t="shared" si="5"/>
        <v>7212310.35</v>
      </c>
      <c r="N15" s="11">
        <f t="shared" si="5"/>
        <v>7360064.16</v>
      </c>
      <c r="O15" s="11">
        <f t="shared" si="5"/>
        <v>7537197.369999999</v>
      </c>
      <c r="P15" s="11">
        <f t="shared" si="5"/>
        <v>7625637.898699999</v>
      </c>
    </row>
    <row r="16" spans="1:16" s="9" customFormat="1" ht="15.75">
      <c r="A16" s="58"/>
      <c r="B16" s="29"/>
      <c r="C16" s="8" t="s">
        <v>4</v>
      </c>
      <c r="D16" s="10"/>
      <c r="E16" s="11">
        <f t="shared" si="0"/>
        <v>8933.86036</v>
      </c>
      <c r="F16" s="11">
        <f>SUM(F35+F265+F116+F193+F344+F399+F472)</f>
        <v>0</v>
      </c>
      <c r="G16" s="11">
        <f>G193</f>
        <v>287.73</v>
      </c>
      <c r="H16" s="11">
        <f>H193</f>
        <v>2972.6710000000003</v>
      </c>
      <c r="I16" s="11">
        <f aca="true" t="shared" si="6" ref="I16:P16">SUM(I35+I265+I116+I193+I344+I399+I472)</f>
        <v>99.5014</v>
      </c>
      <c r="J16" s="11">
        <f t="shared" si="6"/>
        <v>3615.0259</v>
      </c>
      <c r="K16" s="11">
        <f t="shared" si="6"/>
        <v>1882.42106</v>
      </c>
      <c r="L16" s="11">
        <f t="shared" si="6"/>
        <v>76.511</v>
      </c>
      <c r="M16" s="11">
        <f t="shared" si="6"/>
        <v>0</v>
      </c>
      <c r="N16" s="11">
        <f t="shared" si="6"/>
        <v>0</v>
      </c>
      <c r="O16" s="11">
        <f t="shared" si="6"/>
        <v>0</v>
      </c>
      <c r="P16" s="11">
        <f t="shared" si="6"/>
        <v>0</v>
      </c>
    </row>
    <row r="17" spans="1:16" s="9" customFormat="1" ht="31.5">
      <c r="A17" s="58"/>
      <c r="B17" s="29"/>
      <c r="C17" s="8" t="s">
        <v>47</v>
      </c>
      <c r="D17" s="10"/>
      <c r="E17" s="11">
        <f t="shared" si="0"/>
        <v>207896.5</v>
      </c>
      <c r="F17" s="11">
        <f>F36+F266</f>
        <v>557.4</v>
      </c>
      <c r="G17" s="11">
        <f>G36+G266</f>
        <v>631.4</v>
      </c>
      <c r="H17" s="11">
        <f>H36+H266</f>
        <v>400.4</v>
      </c>
      <c r="I17" s="11">
        <f>I36+I266</f>
        <v>87979.3</v>
      </c>
      <c r="J17" s="11">
        <f aca="true" t="shared" si="7" ref="J17:P17">J36+J117+J194+J266+J345+J473</f>
        <v>118328</v>
      </c>
      <c r="K17" s="11">
        <f t="shared" si="7"/>
        <v>0</v>
      </c>
      <c r="L17" s="11">
        <f t="shared" si="7"/>
        <v>0</v>
      </c>
      <c r="M17" s="11">
        <f t="shared" si="7"/>
        <v>0</v>
      </c>
      <c r="N17" s="11">
        <f t="shared" si="7"/>
        <v>0</v>
      </c>
      <c r="O17" s="11">
        <f t="shared" si="7"/>
        <v>0</v>
      </c>
      <c r="P17" s="11">
        <f t="shared" si="7"/>
        <v>0</v>
      </c>
    </row>
    <row r="18" spans="1:16" s="9" customFormat="1" ht="31.5">
      <c r="A18" s="58"/>
      <c r="B18" s="29"/>
      <c r="C18" s="8" t="s">
        <v>114</v>
      </c>
      <c r="D18" s="10"/>
      <c r="E18" s="11">
        <f>SUM(F18:K18)</f>
        <v>104925</v>
      </c>
      <c r="F18" s="11">
        <f>F400</f>
        <v>16456.1</v>
      </c>
      <c r="G18" s="11">
        <f>G400</f>
        <v>12443.8</v>
      </c>
      <c r="H18" s="11">
        <f>H400</f>
        <v>0</v>
      </c>
      <c r="I18" s="11">
        <v>30466.8</v>
      </c>
      <c r="J18" s="11">
        <f>J400</f>
        <v>45558.3</v>
      </c>
      <c r="K18" s="11">
        <f aca="true" t="shared" si="8" ref="K18:P18">K400</f>
        <v>0</v>
      </c>
      <c r="L18" s="11">
        <f t="shared" si="8"/>
        <v>0</v>
      </c>
      <c r="M18" s="11">
        <f t="shared" si="8"/>
        <v>0</v>
      </c>
      <c r="N18" s="11">
        <f t="shared" si="8"/>
        <v>0</v>
      </c>
      <c r="O18" s="11">
        <f t="shared" si="8"/>
        <v>0</v>
      </c>
      <c r="P18" s="11">
        <f t="shared" si="8"/>
        <v>0</v>
      </c>
    </row>
    <row r="19" spans="1:16" s="9" customFormat="1" ht="47.25">
      <c r="A19" s="58"/>
      <c r="B19" s="29"/>
      <c r="C19" s="8" t="s">
        <v>115</v>
      </c>
      <c r="D19" s="10"/>
      <c r="E19" s="11">
        <f>SUM(F19:K19)</f>
        <v>0</v>
      </c>
      <c r="F19" s="11">
        <f>F403</f>
        <v>0</v>
      </c>
      <c r="G19" s="11">
        <f>G403</f>
        <v>0</v>
      </c>
      <c r="H19" s="11">
        <f>SUM(H425)</f>
        <v>0</v>
      </c>
      <c r="I19" s="11">
        <v>0</v>
      </c>
      <c r="J19" s="11">
        <f>J403</f>
        <v>0</v>
      </c>
      <c r="K19" s="11">
        <f aca="true" t="shared" si="9" ref="K19:P19">K403</f>
        <v>0</v>
      </c>
      <c r="L19" s="11">
        <f t="shared" si="9"/>
        <v>0</v>
      </c>
      <c r="M19" s="11">
        <f t="shared" si="9"/>
        <v>0</v>
      </c>
      <c r="N19" s="11">
        <f t="shared" si="9"/>
        <v>0</v>
      </c>
      <c r="O19" s="11">
        <f t="shared" si="9"/>
        <v>0</v>
      </c>
      <c r="P19" s="11">
        <f t="shared" si="9"/>
        <v>0</v>
      </c>
    </row>
    <row r="20" spans="1:16" s="9" customFormat="1" ht="47.25">
      <c r="A20" s="58"/>
      <c r="B20" s="29"/>
      <c r="C20" s="8" t="s">
        <v>46</v>
      </c>
      <c r="D20" s="10"/>
      <c r="E20" s="11">
        <f>SUM(F20:K20)</f>
        <v>0</v>
      </c>
      <c r="F20" s="11">
        <v>0</v>
      </c>
      <c r="G20" s="11">
        <f>SUM(G37+G118+G403)</f>
        <v>0</v>
      </c>
      <c r="H20" s="11">
        <f>SUM(H37+H118+H269)</f>
        <v>0</v>
      </c>
      <c r="I20" s="11">
        <f>SUM(I37+I269)</f>
        <v>0</v>
      </c>
      <c r="J20" s="11">
        <f aca="true" t="shared" si="10" ref="J20:P20">J37+J118+J269</f>
        <v>0</v>
      </c>
      <c r="K20" s="11">
        <f t="shared" si="10"/>
        <v>0</v>
      </c>
      <c r="L20" s="11">
        <f t="shared" si="10"/>
        <v>0</v>
      </c>
      <c r="M20" s="11">
        <f t="shared" si="10"/>
        <v>0</v>
      </c>
      <c r="N20" s="11">
        <f t="shared" si="10"/>
        <v>0</v>
      </c>
      <c r="O20" s="11">
        <f t="shared" si="10"/>
        <v>0</v>
      </c>
      <c r="P20" s="11">
        <f t="shared" si="10"/>
        <v>0</v>
      </c>
    </row>
    <row r="21" spans="1:16" s="9" customFormat="1" ht="15.75">
      <c r="A21" s="52" t="s">
        <v>22</v>
      </c>
      <c r="B21" s="33" t="s">
        <v>27</v>
      </c>
      <c r="C21" s="13" t="s">
        <v>6</v>
      </c>
      <c r="D21" s="7"/>
      <c r="E21" s="11">
        <f aca="true" t="shared" si="11" ref="E21:E26">SUM(F21:P21)</f>
        <v>1745995.65107</v>
      </c>
      <c r="F21" s="11">
        <f>SUM(F27+F35+F36)</f>
        <v>34209.049999999996</v>
      </c>
      <c r="G21" s="11">
        <f>SUM(G27+G35+G36+G37)</f>
        <v>35079.478240000004</v>
      </c>
      <c r="H21" s="11">
        <f>SUM(H27+H35+H36+H37)</f>
        <v>33440.355</v>
      </c>
      <c r="I21" s="11">
        <f>SUM(I27+I35+I37+I36)</f>
        <v>37949.3</v>
      </c>
      <c r="J21" s="11">
        <f aca="true" t="shared" si="12" ref="J21:P21">SUM(J27+J23)+J26+J35+J36+J37</f>
        <v>80435.6</v>
      </c>
      <c r="K21" s="11">
        <f t="shared" si="12"/>
        <v>81829.6</v>
      </c>
      <c r="L21" s="11">
        <f t="shared" si="12"/>
        <v>83911.13471</v>
      </c>
      <c r="M21" s="11">
        <f t="shared" si="12"/>
        <v>91759.15956</v>
      </c>
      <c r="N21" s="11">
        <f t="shared" si="12"/>
        <v>420846.84956</v>
      </c>
      <c r="O21" s="11">
        <f t="shared" si="12"/>
        <v>787028.944</v>
      </c>
      <c r="P21" s="11">
        <f t="shared" si="12"/>
        <v>59506.18</v>
      </c>
    </row>
    <row r="22" spans="1:16" s="9" customFormat="1" ht="31.5">
      <c r="A22" s="53"/>
      <c r="B22" s="34"/>
      <c r="C22" s="13" t="s">
        <v>48</v>
      </c>
      <c r="D22" s="7"/>
      <c r="E22" s="11">
        <f t="shared" si="11"/>
        <v>1745995.65107</v>
      </c>
      <c r="F22" s="11">
        <f>SUM(F27+F36)</f>
        <v>34209.049999999996</v>
      </c>
      <c r="G22" s="11">
        <f>SUM(G27+G36)</f>
        <v>35079.478240000004</v>
      </c>
      <c r="H22" s="11">
        <f>SUM(H27+H36)</f>
        <v>33440.355</v>
      </c>
      <c r="I22" s="11">
        <f>SUM(I27+I36)</f>
        <v>37949.3</v>
      </c>
      <c r="J22" s="11">
        <f aca="true" t="shared" si="13" ref="J22:P22">SUM(J27+J23)+J35+J36</f>
        <v>80435.6</v>
      </c>
      <c r="K22" s="11">
        <f t="shared" si="13"/>
        <v>81829.6</v>
      </c>
      <c r="L22" s="11">
        <f t="shared" si="13"/>
        <v>83911.13471</v>
      </c>
      <c r="M22" s="11">
        <f t="shared" si="13"/>
        <v>91759.15956</v>
      </c>
      <c r="N22" s="11">
        <f t="shared" si="13"/>
        <v>420846.84956</v>
      </c>
      <c r="O22" s="11">
        <f t="shared" si="13"/>
        <v>787028.944</v>
      </c>
      <c r="P22" s="11">
        <f t="shared" si="13"/>
        <v>59506.18</v>
      </c>
    </row>
    <row r="23" spans="1:16" s="9" customFormat="1" ht="31.5">
      <c r="A23" s="53"/>
      <c r="B23" s="34"/>
      <c r="C23" s="13" t="s">
        <v>2</v>
      </c>
      <c r="D23" s="10"/>
      <c r="E23" s="11">
        <f>SUM(F23:P23)</f>
        <v>1219843.9000000001</v>
      </c>
      <c r="F23" s="11">
        <v>0</v>
      </c>
      <c r="G23" s="11">
        <v>0</v>
      </c>
      <c r="H23" s="11">
        <v>0</v>
      </c>
      <c r="I23" s="11">
        <v>0</v>
      </c>
      <c r="J23" s="11">
        <f aca="true" t="shared" si="14" ref="J23:P23">SUM(J41+J48+J58+J67+J80+J89+J97)</f>
        <v>11399.3</v>
      </c>
      <c r="K23" s="11">
        <f t="shared" si="14"/>
        <v>29428.6</v>
      </c>
      <c r="L23" s="11">
        <f t="shared" si="14"/>
        <v>38873.9</v>
      </c>
      <c r="M23" s="11">
        <f t="shared" si="14"/>
        <v>39031.7</v>
      </c>
      <c r="N23" s="11">
        <f t="shared" si="14"/>
        <v>366226.2</v>
      </c>
      <c r="O23" s="11">
        <f t="shared" si="14"/>
        <v>734884.2000000001</v>
      </c>
      <c r="P23" s="11">
        <f t="shared" si="14"/>
        <v>0</v>
      </c>
    </row>
    <row r="24" spans="1:16" s="9" customFormat="1" ht="15.75">
      <c r="A24" s="53"/>
      <c r="B24" s="34"/>
      <c r="C24" s="13"/>
      <c r="D24" s="10" t="s">
        <v>15</v>
      </c>
      <c r="E24" s="11">
        <f t="shared" si="11"/>
        <v>1019104.3</v>
      </c>
      <c r="F24" s="11">
        <v>0</v>
      </c>
      <c r="G24" s="11">
        <v>0</v>
      </c>
      <c r="H24" s="11">
        <v>0</v>
      </c>
      <c r="I24" s="11">
        <v>0</v>
      </c>
      <c r="J24" s="11">
        <f>J98</f>
        <v>0</v>
      </c>
      <c r="K24" s="11">
        <f>K98</f>
        <v>0</v>
      </c>
      <c r="L24" s="11">
        <f>SUM(L98)</f>
        <v>0</v>
      </c>
      <c r="M24" s="11">
        <f>SUM(M98)</f>
        <v>0</v>
      </c>
      <c r="N24" s="11">
        <f>SUM(N98)</f>
        <v>327194.5</v>
      </c>
      <c r="O24" s="11">
        <f>SUM(O98)</f>
        <v>691909.8</v>
      </c>
      <c r="P24" s="11">
        <f>SUM(P98)</f>
        <v>0</v>
      </c>
    </row>
    <row r="25" spans="1:16" s="9" customFormat="1" ht="15.75">
      <c r="A25" s="53"/>
      <c r="B25" s="34"/>
      <c r="C25" s="14"/>
      <c r="D25" s="10" t="s">
        <v>9</v>
      </c>
      <c r="E25" s="11">
        <f t="shared" si="11"/>
        <v>200739.59999999998</v>
      </c>
      <c r="F25" s="11">
        <v>0</v>
      </c>
      <c r="G25" s="11">
        <v>0</v>
      </c>
      <c r="H25" s="11">
        <v>0</v>
      </c>
      <c r="I25" s="11">
        <v>0</v>
      </c>
      <c r="J25" s="11">
        <f>J99</f>
        <v>11399.3</v>
      </c>
      <c r="K25" s="11">
        <f aca="true" t="shared" si="15" ref="K25:P25">K99</f>
        <v>29428.6</v>
      </c>
      <c r="L25" s="11">
        <f t="shared" si="15"/>
        <v>38873.9</v>
      </c>
      <c r="M25" s="11">
        <f t="shared" si="15"/>
        <v>39031.7</v>
      </c>
      <c r="N25" s="11">
        <f t="shared" si="15"/>
        <v>39031.7</v>
      </c>
      <c r="O25" s="11">
        <f t="shared" si="15"/>
        <v>42974.4</v>
      </c>
      <c r="P25" s="11">
        <f t="shared" si="15"/>
        <v>0</v>
      </c>
    </row>
    <row r="26" spans="1:16" s="9" customFormat="1" ht="31.5">
      <c r="A26" s="53"/>
      <c r="B26" s="34"/>
      <c r="C26" s="13" t="s">
        <v>7</v>
      </c>
      <c r="D26" s="10"/>
      <c r="E26" s="11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f aca="true" t="shared" si="16" ref="J26:P26">SUM(J42+J49+J59+J68+J81+J90+J100)</f>
        <v>0</v>
      </c>
      <c r="K26" s="11">
        <f t="shared" si="16"/>
        <v>0</v>
      </c>
      <c r="L26" s="11">
        <f t="shared" si="16"/>
        <v>0</v>
      </c>
      <c r="M26" s="11">
        <f t="shared" si="16"/>
        <v>0</v>
      </c>
      <c r="N26" s="11">
        <f t="shared" si="16"/>
        <v>0</v>
      </c>
      <c r="O26" s="11">
        <f t="shared" si="16"/>
        <v>0</v>
      </c>
      <c r="P26" s="11">
        <f t="shared" si="16"/>
        <v>0</v>
      </c>
    </row>
    <row r="27" spans="1:16" s="9" customFormat="1" ht="15.75">
      <c r="A27" s="53"/>
      <c r="B27" s="34"/>
      <c r="C27" s="13" t="s">
        <v>3</v>
      </c>
      <c r="D27" s="10"/>
      <c r="E27" s="11">
        <f aca="true" t="shared" si="17" ref="E27:E34">SUM(F27:P27)</f>
        <v>525789.15107</v>
      </c>
      <c r="F27" s="11">
        <f>SUM(F43+F50+F60+F69+F82+F91)</f>
        <v>34117.35</v>
      </c>
      <c r="G27" s="11">
        <f>SUM(G43+G50+G60+G69+G82+G91)</f>
        <v>34983.978240000004</v>
      </c>
      <c r="H27" s="11">
        <f>SUM(H43+H50+H60+H69+H82+H91)</f>
        <v>33353.255000000005</v>
      </c>
      <c r="I27" s="11">
        <f>SUM(I43+I50+I60+I69+I82+I91)</f>
        <v>37861</v>
      </c>
      <c r="J27" s="11">
        <f>SUM(J43+J50+J60+J69+J82+J91+J101)</f>
        <v>69036.3</v>
      </c>
      <c r="K27" s="11">
        <f>SUM(K43+K50+K60+K69+K82+K91+K101)</f>
        <v>52401</v>
      </c>
      <c r="L27" s="11">
        <f>SUM(L28:L34)</f>
        <v>45037.23471</v>
      </c>
      <c r="M27" s="11">
        <f>SUM(M28:M34)</f>
        <v>52727.459559999996</v>
      </c>
      <c r="N27" s="11">
        <f>SUM(N28:N34)</f>
        <v>54620.64956</v>
      </c>
      <c r="O27" s="11">
        <f>SUM(O28:O34)</f>
        <v>52144.744</v>
      </c>
      <c r="P27" s="11">
        <f>SUM(P28:P34)</f>
        <v>59506.18</v>
      </c>
    </row>
    <row r="28" spans="1:16" s="9" customFormat="1" ht="15.75">
      <c r="A28" s="53"/>
      <c r="B28" s="34"/>
      <c r="C28" s="13"/>
      <c r="D28" s="10" t="s">
        <v>15</v>
      </c>
      <c r="E28" s="11">
        <f t="shared" si="17"/>
        <v>6608.99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f>SUM(L102)</f>
        <v>0</v>
      </c>
      <c r="M28" s="11">
        <f>SUM(M102)</f>
        <v>3304</v>
      </c>
      <c r="N28" s="11">
        <f>SUM(N102)</f>
        <v>3304.99</v>
      </c>
      <c r="O28" s="11">
        <f>SUM(O102)</f>
        <v>0</v>
      </c>
      <c r="P28" s="11">
        <f>SUM(P102)</f>
        <v>0</v>
      </c>
    </row>
    <row r="29" spans="1:16" s="9" customFormat="1" ht="15.75">
      <c r="A29" s="53"/>
      <c r="B29" s="34"/>
      <c r="C29" s="13"/>
      <c r="D29" s="10" t="s">
        <v>12</v>
      </c>
      <c r="E29" s="11">
        <f t="shared" si="17"/>
        <v>250</v>
      </c>
      <c r="F29" s="11">
        <f aca="true" t="shared" si="18" ref="F29:K29">SUM(F70)</f>
        <v>120</v>
      </c>
      <c r="G29" s="11">
        <f t="shared" si="18"/>
        <v>130</v>
      </c>
      <c r="H29" s="11">
        <f t="shared" si="18"/>
        <v>0</v>
      </c>
      <c r="I29" s="11">
        <f t="shared" si="18"/>
        <v>0</v>
      </c>
      <c r="J29" s="11">
        <f t="shared" si="18"/>
        <v>0</v>
      </c>
      <c r="K29" s="11">
        <f t="shared" si="18"/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s="9" customFormat="1" ht="15.75">
      <c r="A30" s="53"/>
      <c r="B30" s="34"/>
      <c r="C30" s="13"/>
      <c r="D30" s="10" t="s">
        <v>9</v>
      </c>
      <c r="E30" s="11">
        <f t="shared" si="17"/>
        <v>473189.47607</v>
      </c>
      <c r="F30" s="11">
        <f>SUM(F51+F61+F71+F83+F92)</f>
        <v>29643.7</v>
      </c>
      <c r="G30" s="11">
        <f>SUM(G51+G61+G71+G83+G92)</f>
        <v>29896.77824</v>
      </c>
      <c r="H30" s="11">
        <f>SUM(H51+H61+H71+H83+H92)</f>
        <v>29825.3</v>
      </c>
      <c r="I30" s="11">
        <f>SUM(I51+I61+I71+I83+I92)</f>
        <v>32651</v>
      </c>
      <c r="J30" s="11">
        <f>SUM(J51+J61+J71+J83+J92+J103)</f>
        <v>63070</v>
      </c>
      <c r="K30" s="11">
        <f aca="true" t="shared" si="19" ref="K30:P30">SUM(K51+K61+K71+K83+K92+K103)</f>
        <v>47761</v>
      </c>
      <c r="L30" s="11">
        <f t="shared" si="19"/>
        <v>40926.834709999996</v>
      </c>
      <c r="M30" s="11">
        <f t="shared" si="19"/>
        <v>47703.459559999996</v>
      </c>
      <c r="N30" s="11">
        <f t="shared" si="19"/>
        <v>49595.65956</v>
      </c>
      <c r="O30" s="11">
        <f t="shared" si="19"/>
        <v>50424.744</v>
      </c>
      <c r="P30" s="11">
        <f t="shared" si="19"/>
        <v>51691</v>
      </c>
    </row>
    <row r="31" spans="1:16" s="9" customFormat="1" ht="15.75">
      <c r="A31" s="53"/>
      <c r="B31" s="34"/>
      <c r="C31" s="13"/>
      <c r="D31" s="10" t="s">
        <v>10</v>
      </c>
      <c r="E31" s="11">
        <f t="shared" si="17"/>
        <v>8629.3</v>
      </c>
      <c r="F31" s="11">
        <f aca="true" t="shared" si="20" ref="F31:K31">SUM(F72+F84)</f>
        <v>1062</v>
      </c>
      <c r="G31" s="11">
        <f t="shared" si="20"/>
        <v>2371.3</v>
      </c>
      <c r="H31" s="11">
        <f t="shared" si="20"/>
        <v>1341</v>
      </c>
      <c r="I31" s="11">
        <f t="shared" si="20"/>
        <v>670</v>
      </c>
      <c r="J31" s="11">
        <f t="shared" si="20"/>
        <v>625</v>
      </c>
      <c r="K31" s="11">
        <f t="shared" si="20"/>
        <v>500</v>
      </c>
      <c r="L31" s="11">
        <f>SUM(L72+L84)</f>
        <v>550</v>
      </c>
      <c r="M31" s="11">
        <f>SUM(M72+M84)</f>
        <v>0</v>
      </c>
      <c r="N31" s="11">
        <f>SUM(N72+N84)</f>
        <v>0</v>
      </c>
      <c r="O31" s="11">
        <f>SUM(O72+O84)</f>
        <v>0</v>
      </c>
      <c r="P31" s="12">
        <f>SUM(P72+P84)</f>
        <v>1510</v>
      </c>
    </row>
    <row r="32" spans="1:16" s="9" customFormat="1" ht="15.75">
      <c r="A32" s="53"/>
      <c r="B32" s="34"/>
      <c r="C32" s="13"/>
      <c r="D32" s="10" t="s">
        <v>13</v>
      </c>
      <c r="E32" s="11">
        <f t="shared" si="17"/>
        <v>11736.955</v>
      </c>
      <c r="F32" s="11">
        <f aca="true" t="shared" si="21" ref="F32:K32">F52</f>
        <v>2000</v>
      </c>
      <c r="G32" s="11">
        <f t="shared" si="21"/>
        <v>2000</v>
      </c>
      <c r="H32" s="11">
        <f t="shared" si="21"/>
        <v>1736.955</v>
      </c>
      <c r="I32" s="11">
        <f t="shared" si="21"/>
        <v>2000</v>
      </c>
      <c r="J32" s="11">
        <f t="shared" si="21"/>
        <v>2000</v>
      </c>
      <c r="K32" s="11">
        <f t="shared" si="21"/>
        <v>2000</v>
      </c>
      <c r="L32" s="11">
        <f>L52</f>
        <v>0</v>
      </c>
      <c r="M32" s="11">
        <f>M52</f>
        <v>0</v>
      </c>
      <c r="N32" s="11">
        <f>N52</f>
        <v>0</v>
      </c>
      <c r="O32" s="11">
        <f>O52</f>
        <v>0</v>
      </c>
      <c r="P32" s="12">
        <f>P52</f>
        <v>0</v>
      </c>
    </row>
    <row r="33" spans="1:16" s="9" customFormat="1" ht="15.75">
      <c r="A33" s="53"/>
      <c r="B33" s="34"/>
      <c r="C33" s="13"/>
      <c r="D33" s="10" t="s">
        <v>11</v>
      </c>
      <c r="E33" s="11">
        <f t="shared" si="17"/>
        <v>16494.43</v>
      </c>
      <c r="F33" s="11">
        <f aca="true" t="shared" si="22" ref="F33:K33">SUM(F62)</f>
        <v>1291.65</v>
      </c>
      <c r="G33" s="11">
        <f>SUM(G62)</f>
        <v>585.9</v>
      </c>
      <c r="H33" s="11">
        <f t="shared" si="22"/>
        <v>450</v>
      </c>
      <c r="I33" s="11">
        <f t="shared" si="22"/>
        <v>2540</v>
      </c>
      <c r="J33" s="11">
        <f t="shared" si="22"/>
        <v>3341.3</v>
      </c>
      <c r="K33" s="11">
        <f t="shared" si="22"/>
        <v>2140</v>
      </c>
      <c r="L33" s="11">
        <f>SUM(L62)</f>
        <v>1840.4</v>
      </c>
      <c r="M33" s="11">
        <f>SUM(M62)</f>
        <v>0</v>
      </c>
      <c r="N33" s="11">
        <f>SUM(N62)</f>
        <v>0</v>
      </c>
      <c r="O33" s="11">
        <f>SUM(O62)</f>
        <v>0</v>
      </c>
      <c r="P33" s="12">
        <f>SUM(P62)</f>
        <v>4305.18</v>
      </c>
    </row>
    <row r="34" spans="1:16" s="9" customFormat="1" ht="15.75">
      <c r="A34" s="53"/>
      <c r="B34" s="34"/>
      <c r="C34" s="13"/>
      <c r="D34" s="10" t="s">
        <v>135</v>
      </c>
      <c r="E34" s="11">
        <f t="shared" si="17"/>
        <v>8880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>SUM(L53)</f>
        <v>1720</v>
      </c>
      <c r="M34" s="11">
        <f>SUM(M53)</f>
        <v>1720</v>
      </c>
      <c r="N34" s="11">
        <f>SUM(N53)</f>
        <v>1720</v>
      </c>
      <c r="O34" s="11">
        <f>SUM(O53)</f>
        <v>1720</v>
      </c>
      <c r="P34" s="11">
        <f>SUM(P53)</f>
        <v>2000</v>
      </c>
    </row>
    <row r="35" spans="1:16" s="9" customFormat="1" ht="15.75">
      <c r="A35" s="53"/>
      <c r="B35" s="34"/>
      <c r="C35" s="13" t="s">
        <v>4</v>
      </c>
      <c r="D35" s="10"/>
      <c r="E35" s="11">
        <f aca="true" t="shared" si="23" ref="E35:E45">SUM(F35:K35)</f>
        <v>0</v>
      </c>
      <c r="F35" s="11">
        <f>SUM(F54+F63+F73)</f>
        <v>0</v>
      </c>
      <c r="G35" s="11">
        <f>SUM(G54+G63+G73)</f>
        <v>0</v>
      </c>
      <c r="H35" s="11">
        <f>SUM(H54+H63+H73)</f>
        <v>0</v>
      </c>
      <c r="I35" s="11">
        <f>SUM(I54+I63+I73)</f>
        <v>0</v>
      </c>
      <c r="J35" s="11">
        <f aca="true" t="shared" si="24" ref="J35:P36">SUM(J44+J54+J63+J73+J85+J93+J104)</f>
        <v>0</v>
      </c>
      <c r="K35" s="11">
        <f t="shared" si="24"/>
        <v>0</v>
      </c>
      <c r="L35" s="11">
        <f t="shared" si="24"/>
        <v>0</v>
      </c>
      <c r="M35" s="11">
        <f t="shared" si="24"/>
        <v>0</v>
      </c>
      <c r="N35" s="11">
        <f t="shared" si="24"/>
        <v>0</v>
      </c>
      <c r="O35" s="11">
        <f t="shared" si="24"/>
        <v>0</v>
      </c>
      <c r="P35" s="11">
        <f t="shared" si="24"/>
        <v>0</v>
      </c>
    </row>
    <row r="36" spans="1:16" s="9" customFormat="1" ht="31.5">
      <c r="A36" s="53"/>
      <c r="B36" s="34"/>
      <c r="C36" s="13" t="s">
        <v>47</v>
      </c>
      <c r="D36" s="10"/>
      <c r="E36" s="11">
        <f t="shared" si="23"/>
        <v>362.59999999999997</v>
      </c>
      <c r="F36" s="11">
        <f>SUM(F45+F55+F64+F74+F86+F94)</f>
        <v>91.7</v>
      </c>
      <c r="G36" s="11">
        <f>SUM(G45+G55+G64+G74+G86+G94)</f>
        <v>95.5</v>
      </c>
      <c r="H36" s="11">
        <f>SUM(H45+H55+H64+H74+H86+H94)</f>
        <v>87.1</v>
      </c>
      <c r="I36" s="11">
        <f>SUM(I45+I55+I64+I74+I94)</f>
        <v>88.3</v>
      </c>
      <c r="J36" s="11">
        <f t="shared" si="24"/>
        <v>0</v>
      </c>
      <c r="K36" s="11">
        <f t="shared" si="24"/>
        <v>0</v>
      </c>
      <c r="L36" s="11">
        <f t="shared" si="24"/>
        <v>0</v>
      </c>
      <c r="M36" s="11">
        <f t="shared" si="24"/>
        <v>0</v>
      </c>
      <c r="N36" s="11">
        <f t="shared" si="24"/>
        <v>0</v>
      </c>
      <c r="O36" s="11">
        <f t="shared" si="24"/>
        <v>0</v>
      </c>
      <c r="P36" s="11">
        <f t="shared" si="24"/>
        <v>0</v>
      </c>
    </row>
    <row r="37" spans="1:16" s="9" customFormat="1" ht="47.25">
      <c r="A37" s="37"/>
      <c r="B37" s="39"/>
      <c r="C37" s="13" t="s">
        <v>46</v>
      </c>
      <c r="D37" s="10"/>
      <c r="E37" s="11">
        <f t="shared" si="23"/>
        <v>0</v>
      </c>
      <c r="F37" s="11">
        <f aca="true" t="shared" si="25" ref="F37:P37">F38</f>
        <v>0</v>
      </c>
      <c r="G37" s="11">
        <f t="shared" si="25"/>
        <v>0</v>
      </c>
      <c r="H37" s="11">
        <f t="shared" si="25"/>
        <v>0</v>
      </c>
      <c r="I37" s="11">
        <f>I38</f>
        <v>0</v>
      </c>
      <c r="J37" s="11">
        <f t="shared" si="25"/>
        <v>0</v>
      </c>
      <c r="K37" s="11">
        <f t="shared" si="25"/>
        <v>0</v>
      </c>
      <c r="L37" s="11">
        <f t="shared" si="25"/>
        <v>0</v>
      </c>
      <c r="M37" s="11">
        <f t="shared" si="25"/>
        <v>0</v>
      </c>
      <c r="N37" s="11">
        <f t="shared" si="25"/>
        <v>0</v>
      </c>
      <c r="O37" s="11">
        <f t="shared" si="25"/>
        <v>0</v>
      </c>
      <c r="P37" s="12">
        <f t="shared" si="25"/>
        <v>0</v>
      </c>
    </row>
    <row r="38" spans="1:16" s="9" customFormat="1" ht="15.75">
      <c r="A38" s="38"/>
      <c r="B38" s="40"/>
      <c r="C38" s="13"/>
      <c r="D38" s="10" t="s">
        <v>9</v>
      </c>
      <c r="E38" s="11">
        <f t="shared" si="23"/>
        <v>0</v>
      </c>
      <c r="F38" s="11">
        <v>0</v>
      </c>
      <c r="G38" s="11">
        <v>0</v>
      </c>
      <c r="H38" s="11">
        <v>0</v>
      </c>
      <c r="I38" s="11">
        <f>I86</f>
        <v>0</v>
      </c>
      <c r="J38" s="11">
        <f>J77</f>
        <v>0</v>
      </c>
      <c r="K38" s="11">
        <f aca="true" t="shared" si="26" ref="K38:P38">K77</f>
        <v>0</v>
      </c>
      <c r="L38" s="11">
        <f t="shared" si="26"/>
        <v>0</v>
      </c>
      <c r="M38" s="11">
        <f t="shared" si="26"/>
        <v>0</v>
      </c>
      <c r="N38" s="11">
        <f t="shared" si="26"/>
        <v>0</v>
      </c>
      <c r="O38" s="11">
        <f t="shared" si="26"/>
        <v>0</v>
      </c>
      <c r="P38" s="12">
        <f t="shared" si="26"/>
        <v>0</v>
      </c>
    </row>
    <row r="39" spans="1:16" s="9" customFormat="1" ht="15.75">
      <c r="A39" s="41" t="s">
        <v>28</v>
      </c>
      <c r="B39" s="29" t="s">
        <v>79</v>
      </c>
      <c r="C39" s="13" t="s">
        <v>6</v>
      </c>
      <c r="D39" s="7"/>
      <c r="E39" s="11">
        <f>SUM(F39:K39)</f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2">
        <v>0</v>
      </c>
    </row>
    <row r="40" spans="1:16" s="9" customFormat="1" ht="31.5">
      <c r="A40" s="41"/>
      <c r="B40" s="29"/>
      <c r="C40" s="13" t="s">
        <v>48</v>
      </c>
      <c r="D40" s="7"/>
      <c r="E40" s="11">
        <f t="shared" si="23"/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2">
        <v>0</v>
      </c>
    </row>
    <row r="41" spans="1:16" s="9" customFormat="1" ht="31.5">
      <c r="A41" s="41"/>
      <c r="B41" s="29"/>
      <c r="C41" s="13" t="s">
        <v>2</v>
      </c>
      <c r="D41" s="10"/>
      <c r="E41" s="11">
        <f t="shared" si="23"/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2">
        <v>0</v>
      </c>
    </row>
    <row r="42" spans="1:16" s="9" customFormat="1" ht="31.5">
      <c r="A42" s="41"/>
      <c r="B42" s="29"/>
      <c r="C42" s="13" t="s">
        <v>7</v>
      </c>
      <c r="D42" s="10"/>
      <c r="E42" s="11">
        <f t="shared" si="23"/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">
        <v>0</v>
      </c>
    </row>
    <row r="43" spans="1:16" s="9" customFormat="1" ht="15.75">
      <c r="A43" s="41"/>
      <c r="B43" s="29"/>
      <c r="C43" s="13" t="s">
        <v>3</v>
      </c>
      <c r="D43" s="10"/>
      <c r="E43" s="11">
        <f t="shared" si="23"/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2">
        <v>0</v>
      </c>
    </row>
    <row r="44" spans="1:16" s="9" customFormat="1" ht="15.75">
      <c r="A44" s="41"/>
      <c r="B44" s="29"/>
      <c r="C44" s="13" t="s">
        <v>4</v>
      </c>
      <c r="D44" s="10"/>
      <c r="E44" s="11">
        <f t="shared" si="23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2">
        <v>0</v>
      </c>
    </row>
    <row r="45" spans="1:16" s="9" customFormat="1" ht="31.5">
      <c r="A45" s="41"/>
      <c r="B45" s="29"/>
      <c r="C45" s="13" t="s">
        <v>47</v>
      </c>
      <c r="D45" s="10"/>
      <c r="E45" s="11">
        <f t="shared" si="23"/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v>0</v>
      </c>
    </row>
    <row r="46" spans="1:16" s="9" customFormat="1" ht="15.75">
      <c r="A46" s="41" t="s">
        <v>29</v>
      </c>
      <c r="B46" s="29" t="s">
        <v>103</v>
      </c>
      <c r="C46" s="13" t="s">
        <v>6</v>
      </c>
      <c r="D46" s="7"/>
      <c r="E46" s="11">
        <f>SUM(F46:P46)</f>
        <v>20616.955</v>
      </c>
      <c r="F46" s="11">
        <f>SUM(F50+F54)</f>
        <v>2000</v>
      </c>
      <c r="G46" s="11">
        <f>G50+G55</f>
        <v>2000</v>
      </c>
      <c r="H46" s="11">
        <f>H50+H55</f>
        <v>1736.955</v>
      </c>
      <c r="I46" s="11">
        <f>I50+I55</f>
        <v>2000</v>
      </c>
      <c r="J46" s="11">
        <f>J50+J55+J48+J49+J54</f>
        <v>2000</v>
      </c>
      <c r="K46" s="11">
        <f aca="true" t="shared" si="27" ref="K46:P46">K50+K55+K48+K49+K54</f>
        <v>2000</v>
      </c>
      <c r="L46" s="11">
        <f t="shared" si="27"/>
        <v>1720</v>
      </c>
      <c r="M46" s="11">
        <f t="shared" si="27"/>
        <v>1720</v>
      </c>
      <c r="N46" s="11">
        <f t="shared" si="27"/>
        <v>1720</v>
      </c>
      <c r="O46" s="11">
        <f t="shared" si="27"/>
        <v>1720</v>
      </c>
      <c r="P46" s="11">
        <f t="shared" si="27"/>
        <v>2000</v>
      </c>
    </row>
    <row r="47" spans="1:16" s="9" customFormat="1" ht="31.5">
      <c r="A47" s="41"/>
      <c r="B47" s="29"/>
      <c r="C47" s="13" t="s">
        <v>48</v>
      </c>
      <c r="D47" s="7"/>
      <c r="E47" s="11">
        <f>SUM(F47:P47)</f>
        <v>20616.955</v>
      </c>
      <c r="F47" s="11">
        <f>SUM(F50)</f>
        <v>2000</v>
      </c>
      <c r="G47" s="11">
        <f>SUM(G50+G54)</f>
        <v>2000</v>
      </c>
      <c r="H47" s="11">
        <f>SUM(H50+H54)</f>
        <v>1736.955</v>
      </c>
      <c r="I47" s="11">
        <f>SUM(I50+I54)</f>
        <v>2000</v>
      </c>
      <c r="J47" s="11">
        <f aca="true" t="shared" si="28" ref="J47:P47">SUM(J50+J54+J48+J55)</f>
        <v>2000</v>
      </c>
      <c r="K47" s="11">
        <f t="shared" si="28"/>
        <v>2000</v>
      </c>
      <c r="L47" s="11">
        <f t="shared" si="28"/>
        <v>1720</v>
      </c>
      <c r="M47" s="11">
        <f t="shared" si="28"/>
        <v>1720</v>
      </c>
      <c r="N47" s="11">
        <f t="shared" si="28"/>
        <v>1720</v>
      </c>
      <c r="O47" s="11">
        <f t="shared" si="28"/>
        <v>1720</v>
      </c>
      <c r="P47" s="11">
        <f t="shared" si="28"/>
        <v>2000</v>
      </c>
    </row>
    <row r="48" spans="1:16" s="9" customFormat="1" ht="31.5">
      <c r="A48" s="41"/>
      <c r="B48" s="29"/>
      <c r="C48" s="13" t="s">
        <v>2</v>
      </c>
      <c r="D48" s="10"/>
      <c r="E48" s="11">
        <f aca="true" t="shared" si="29" ref="E48:E55">SUM(F48:P48)</f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2">
        <v>0</v>
      </c>
    </row>
    <row r="49" spans="1:16" s="9" customFormat="1" ht="31.5">
      <c r="A49" s="41"/>
      <c r="B49" s="29"/>
      <c r="C49" s="13" t="s">
        <v>7</v>
      </c>
      <c r="D49" s="10"/>
      <c r="E49" s="11">
        <f t="shared" si="29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v>0</v>
      </c>
    </row>
    <row r="50" spans="1:16" s="9" customFormat="1" ht="15.75">
      <c r="A50" s="41"/>
      <c r="B50" s="29"/>
      <c r="C50" s="13" t="s">
        <v>3</v>
      </c>
      <c r="D50" s="10"/>
      <c r="E50" s="11">
        <f t="shared" si="29"/>
        <v>20616.955</v>
      </c>
      <c r="F50" s="11">
        <f aca="true" t="shared" si="30" ref="F50:K50">F51+F52</f>
        <v>2000</v>
      </c>
      <c r="G50" s="11">
        <f t="shared" si="30"/>
        <v>2000</v>
      </c>
      <c r="H50" s="11">
        <f t="shared" si="30"/>
        <v>1736.955</v>
      </c>
      <c r="I50" s="11">
        <f t="shared" si="30"/>
        <v>2000</v>
      </c>
      <c r="J50" s="11">
        <f t="shared" si="30"/>
        <v>2000</v>
      </c>
      <c r="K50" s="11">
        <f t="shared" si="30"/>
        <v>2000</v>
      </c>
      <c r="L50" s="11">
        <f>SUM(L51:L53)</f>
        <v>1720</v>
      </c>
      <c r="M50" s="11">
        <f>SUM(M51:M53)</f>
        <v>1720</v>
      </c>
      <c r="N50" s="11">
        <f>SUM(N51:N53)</f>
        <v>1720</v>
      </c>
      <c r="O50" s="11">
        <f>SUM(O51:O53)</f>
        <v>1720</v>
      </c>
      <c r="P50" s="11">
        <f>SUM(P51:P53)</f>
        <v>2000</v>
      </c>
    </row>
    <row r="51" spans="1:16" s="9" customFormat="1" ht="15.75">
      <c r="A51" s="41"/>
      <c r="B51" s="29"/>
      <c r="C51" s="13"/>
      <c r="D51" s="10" t="s">
        <v>9</v>
      </c>
      <c r="E51" s="11">
        <f t="shared" si="29"/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2">
        <v>0</v>
      </c>
    </row>
    <row r="52" spans="1:16" s="9" customFormat="1" ht="15.75">
      <c r="A52" s="41"/>
      <c r="B52" s="29"/>
      <c r="C52" s="13"/>
      <c r="D52" s="10" t="s">
        <v>13</v>
      </c>
      <c r="E52" s="11">
        <f t="shared" si="29"/>
        <v>11736.955</v>
      </c>
      <c r="F52" s="11">
        <v>2000</v>
      </c>
      <c r="G52" s="11">
        <v>2000</v>
      </c>
      <c r="H52" s="11">
        <v>1736.955</v>
      </c>
      <c r="I52" s="11">
        <v>2000</v>
      </c>
      <c r="J52" s="11">
        <v>2000</v>
      </c>
      <c r="K52" s="11">
        <v>2000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s="9" customFormat="1" ht="15.75">
      <c r="A53" s="41"/>
      <c r="B53" s="29"/>
      <c r="C53" s="13"/>
      <c r="D53" s="10" t="s">
        <v>135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1720</v>
      </c>
      <c r="M53" s="11">
        <v>1720</v>
      </c>
      <c r="N53" s="11">
        <v>1720</v>
      </c>
      <c r="O53" s="11">
        <v>1720</v>
      </c>
      <c r="P53" s="12">
        <v>2000</v>
      </c>
    </row>
    <row r="54" spans="1:16" s="9" customFormat="1" ht="15.75">
      <c r="A54" s="41"/>
      <c r="B54" s="29"/>
      <c r="C54" s="13" t="s">
        <v>4</v>
      </c>
      <c r="D54" s="10"/>
      <c r="E54" s="11">
        <f t="shared" si="29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2">
        <v>0</v>
      </c>
    </row>
    <row r="55" spans="1:16" s="9" customFormat="1" ht="31.5">
      <c r="A55" s="41"/>
      <c r="B55" s="29"/>
      <c r="C55" s="8" t="s">
        <v>47</v>
      </c>
      <c r="D55" s="10"/>
      <c r="E55" s="11">
        <f t="shared" si="29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2">
        <v>0</v>
      </c>
    </row>
    <row r="56" spans="1:16" s="9" customFormat="1" ht="15.75">
      <c r="A56" s="41" t="s">
        <v>30</v>
      </c>
      <c r="B56" s="29" t="s">
        <v>80</v>
      </c>
      <c r="C56" s="13" t="s">
        <v>6</v>
      </c>
      <c r="D56" s="7"/>
      <c r="E56" s="11">
        <f>SUM(F56:P56)</f>
        <v>464186.0282400001</v>
      </c>
      <c r="F56" s="11">
        <f>SUM(F60+F63)</f>
        <v>30543.65</v>
      </c>
      <c r="G56" s="11">
        <f>SUM(G60+G63)</f>
        <v>30221.77824</v>
      </c>
      <c r="H56" s="11">
        <f>SUM(H60+H63)</f>
        <v>29995</v>
      </c>
      <c r="I56" s="11">
        <f>SUM(I60+I63)</f>
        <v>34813</v>
      </c>
      <c r="J56" s="11">
        <f>SUM(J60+J63+J58+J59+J64)</f>
        <v>59341.3</v>
      </c>
      <c r="K56" s="11">
        <f aca="true" t="shared" si="31" ref="K56:P56">SUM(K60+K63+K58+K59+K64)</f>
        <v>44746</v>
      </c>
      <c r="L56" s="11">
        <f t="shared" si="31"/>
        <v>33038.52</v>
      </c>
      <c r="M56" s="11">
        <f t="shared" si="31"/>
        <v>47309.2</v>
      </c>
      <c r="N56" s="11">
        <f t="shared" si="31"/>
        <v>49201.4</v>
      </c>
      <c r="O56" s="11">
        <f t="shared" si="31"/>
        <v>49995</v>
      </c>
      <c r="P56" s="11">
        <f t="shared" si="31"/>
        <v>54981.18</v>
      </c>
    </row>
    <row r="57" spans="1:16" s="9" customFormat="1" ht="31.5">
      <c r="A57" s="41"/>
      <c r="B57" s="29"/>
      <c r="C57" s="13" t="s">
        <v>48</v>
      </c>
      <c r="D57" s="7"/>
      <c r="E57" s="11">
        <f>SUM(F57:P57)</f>
        <v>464186.0282400001</v>
      </c>
      <c r="F57" s="11">
        <f>SUM(F60)</f>
        <v>30543.65</v>
      </c>
      <c r="G57" s="11">
        <f>SUM(G60)</f>
        <v>30221.77824</v>
      </c>
      <c r="H57" s="11">
        <f>SUM(H60)</f>
        <v>29995</v>
      </c>
      <c r="I57" s="11">
        <f>SUM(I60)</f>
        <v>34813</v>
      </c>
      <c r="J57" s="11">
        <f>SUM(J60+J58+J63+J64)</f>
        <v>59341.3</v>
      </c>
      <c r="K57" s="11">
        <f aca="true" t="shared" si="32" ref="K57:P57">SUM(K60+K58+K63+K64)</f>
        <v>44746</v>
      </c>
      <c r="L57" s="11">
        <f t="shared" si="32"/>
        <v>33038.52</v>
      </c>
      <c r="M57" s="11">
        <f t="shared" si="32"/>
        <v>47309.2</v>
      </c>
      <c r="N57" s="11">
        <f t="shared" si="32"/>
        <v>49201.4</v>
      </c>
      <c r="O57" s="11">
        <f t="shared" si="32"/>
        <v>49995</v>
      </c>
      <c r="P57" s="11">
        <f t="shared" si="32"/>
        <v>54981.18</v>
      </c>
    </row>
    <row r="58" spans="1:16" s="9" customFormat="1" ht="31.5">
      <c r="A58" s="41"/>
      <c r="B58" s="29"/>
      <c r="C58" s="13" t="s">
        <v>2</v>
      </c>
      <c r="D58" s="10"/>
      <c r="E58" s="11">
        <f aca="true" t="shared" si="33" ref="E58:E105">SUM(F58:P58)</f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2">
        <v>0</v>
      </c>
    </row>
    <row r="59" spans="1:16" s="9" customFormat="1" ht="31.5">
      <c r="A59" s="41"/>
      <c r="B59" s="29"/>
      <c r="C59" s="13" t="s">
        <v>7</v>
      </c>
      <c r="D59" s="10"/>
      <c r="E59" s="11">
        <f t="shared" si="33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2">
        <v>0</v>
      </c>
    </row>
    <row r="60" spans="1:16" s="9" customFormat="1" ht="15.75">
      <c r="A60" s="41"/>
      <c r="B60" s="29"/>
      <c r="C60" s="13" t="s">
        <v>3</v>
      </c>
      <c r="D60" s="10"/>
      <c r="E60" s="11">
        <f t="shared" si="33"/>
        <v>464186.0282400001</v>
      </c>
      <c r="F60" s="11">
        <f aca="true" t="shared" si="34" ref="F60:K60">SUM(F61:F62)</f>
        <v>30543.65</v>
      </c>
      <c r="G60" s="11">
        <f t="shared" si="34"/>
        <v>30221.77824</v>
      </c>
      <c r="H60" s="11">
        <f t="shared" si="34"/>
        <v>29995</v>
      </c>
      <c r="I60" s="11">
        <f t="shared" si="34"/>
        <v>34813</v>
      </c>
      <c r="J60" s="11">
        <f t="shared" si="34"/>
        <v>59341.3</v>
      </c>
      <c r="K60" s="11">
        <f t="shared" si="34"/>
        <v>44746</v>
      </c>
      <c r="L60" s="11">
        <f>SUM(L61:L62)</f>
        <v>33038.52</v>
      </c>
      <c r="M60" s="11">
        <f>SUM(M61:M62)</f>
        <v>47309.2</v>
      </c>
      <c r="N60" s="11">
        <f>SUM(N61:N62)</f>
        <v>49201.4</v>
      </c>
      <c r="O60" s="11">
        <f>SUM(O61:O62)</f>
        <v>49995</v>
      </c>
      <c r="P60" s="12">
        <f>SUM(P61:P62)</f>
        <v>54981.18</v>
      </c>
    </row>
    <row r="61" spans="1:16" s="9" customFormat="1" ht="15.75">
      <c r="A61" s="41"/>
      <c r="B61" s="29"/>
      <c r="C61" s="13"/>
      <c r="D61" s="10" t="s">
        <v>9</v>
      </c>
      <c r="E61" s="11">
        <f t="shared" si="33"/>
        <v>447691.59824</v>
      </c>
      <c r="F61" s="11">
        <f>31117-1865</f>
        <v>29252</v>
      </c>
      <c r="G61" s="11">
        <v>29635.87824</v>
      </c>
      <c r="H61" s="11">
        <v>29545</v>
      </c>
      <c r="I61" s="11">
        <v>32273</v>
      </c>
      <c r="J61" s="11">
        <v>56000</v>
      </c>
      <c r="K61" s="11">
        <v>42606</v>
      </c>
      <c r="L61" s="11">
        <v>31198.12</v>
      </c>
      <c r="M61" s="11">
        <v>47309.2</v>
      </c>
      <c r="N61" s="11">
        <v>49201.4</v>
      </c>
      <c r="O61" s="11">
        <v>49995</v>
      </c>
      <c r="P61" s="12">
        <v>50676</v>
      </c>
    </row>
    <row r="62" spans="1:16" s="9" customFormat="1" ht="15.75">
      <c r="A62" s="41"/>
      <c r="B62" s="29"/>
      <c r="C62" s="13"/>
      <c r="D62" s="10" t="s">
        <v>11</v>
      </c>
      <c r="E62" s="11">
        <f t="shared" si="33"/>
        <v>16494.43</v>
      </c>
      <c r="F62" s="11">
        <v>1291.65</v>
      </c>
      <c r="G62" s="11">
        <v>585.9</v>
      </c>
      <c r="H62" s="11">
        <v>450</v>
      </c>
      <c r="I62" s="11">
        <v>2540</v>
      </c>
      <c r="J62" s="11">
        <v>3341.3</v>
      </c>
      <c r="K62" s="11">
        <v>2140</v>
      </c>
      <c r="L62" s="11">
        <v>1840.4</v>
      </c>
      <c r="M62" s="11">
        <v>0</v>
      </c>
      <c r="N62" s="11">
        <v>0</v>
      </c>
      <c r="O62" s="11">
        <v>0</v>
      </c>
      <c r="P62" s="12">
        <v>4305.18</v>
      </c>
    </row>
    <row r="63" spans="1:16" s="9" customFormat="1" ht="15.75">
      <c r="A63" s="41"/>
      <c r="B63" s="29"/>
      <c r="C63" s="13" t="s">
        <v>4</v>
      </c>
      <c r="D63" s="10"/>
      <c r="E63" s="11">
        <f t="shared" si="33"/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2">
        <v>0</v>
      </c>
    </row>
    <row r="64" spans="1:16" s="9" customFormat="1" ht="31.5">
      <c r="A64" s="41"/>
      <c r="B64" s="29"/>
      <c r="C64" s="13" t="s">
        <v>47</v>
      </c>
      <c r="D64" s="10"/>
      <c r="E64" s="11">
        <f t="shared" si="33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2">
        <v>0</v>
      </c>
    </row>
    <row r="65" spans="1:16" s="9" customFormat="1" ht="15.75">
      <c r="A65" s="42" t="s">
        <v>31</v>
      </c>
      <c r="B65" s="33" t="s">
        <v>81</v>
      </c>
      <c r="C65" s="13" t="s">
        <v>6</v>
      </c>
      <c r="D65" s="7"/>
      <c r="E65" s="11">
        <f t="shared" si="33"/>
        <v>5450.5</v>
      </c>
      <c r="F65" s="11">
        <f>SUM(F69+F74)</f>
        <v>681.4000000000001</v>
      </c>
      <c r="G65" s="11">
        <f>G69+G74</f>
        <v>992.4</v>
      </c>
      <c r="H65" s="11">
        <f>H69+H74+H76</f>
        <v>802.4</v>
      </c>
      <c r="I65" s="11">
        <f>I69+I74+I76</f>
        <v>579.3</v>
      </c>
      <c r="J65" s="11">
        <f>J69+J74+J67+J68+J73+J76</f>
        <v>475</v>
      </c>
      <c r="K65" s="11">
        <f aca="true" t="shared" si="35" ref="K65:P65">K69+K74+K67+K68+K73+K76</f>
        <v>400</v>
      </c>
      <c r="L65" s="11">
        <f t="shared" si="35"/>
        <v>400</v>
      </c>
      <c r="M65" s="11">
        <f t="shared" si="35"/>
        <v>0</v>
      </c>
      <c r="N65" s="11">
        <f t="shared" si="35"/>
        <v>0</v>
      </c>
      <c r="O65" s="11">
        <f t="shared" si="35"/>
        <v>0</v>
      </c>
      <c r="P65" s="11">
        <f t="shared" si="35"/>
        <v>1120</v>
      </c>
    </row>
    <row r="66" spans="1:16" s="9" customFormat="1" ht="31.5">
      <c r="A66" s="43"/>
      <c r="B66" s="34"/>
      <c r="C66" s="13" t="s">
        <v>49</v>
      </c>
      <c r="D66" s="7"/>
      <c r="E66" s="11">
        <f t="shared" si="33"/>
        <v>5450.5</v>
      </c>
      <c r="F66" s="11">
        <f>SUM(F69+F74)</f>
        <v>681.4000000000001</v>
      </c>
      <c r="G66" s="11">
        <f>SUM(G69+G74)</f>
        <v>992.4</v>
      </c>
      <c r="H66" s="11">
        <f>H69+H74</f>
        <v>802.4</v>
      </c>
      <c r="I66" s="11">
        <f>SUM(I69+I74)</f>
        <v>579.3</v>
      </c>
      <c r="J66" s="11">
        <f>J69+J67+J73+J74</f>
        <v>475</v>
      </c>
      <c r="K66" s="11">
        <f aca="true" t="shared" si="36" ref="K66:P66">K69+K67+K73+K74</f>
        <v>400</v>
      </c>
      <c r="L66" s="11">
        <f t="shared" si="36"/>
        <v>400</v>
      </c>
      <c r="M66" s="11">
        <f t="shared" si="36"/>
        <v>0</v>
      </c>
      <c r="N66" s="11">
        <f t="shared" si="36"/>
        <v>0</v>
      </c>
      <c r="O66" s="11">
        <f t="shared" si="36"/>
        <v>0</v>
      </c>
      <c r="P66" s="11">
        <f t="shared" si="36"/>
        <v>1120</v>
      </c>
    </row>
    <row r="67" spans="1:16" s="9" customFormat="1" ht="15.75">
      <c r="A67" s="43"/>
      <c r="B67" s="34"/>
      <c r="C67" s="14" t="s">
        <v>2</v>
      </c>
      <c r="D67" s="10"/>
      <c r="E67" s="11">
        <f t="shared" si="33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2">
        <v>0</v>
      </c>
    </row>
    <row r="68" spans="1:16" s="9" customFormat="1" ht="31.5">
      <c r="A68" s="43"/>
      <c r="B68" s="34"/>
      <c r="C68" s="13" t="s">
        <v>7</v>
      </c>
      <c r="D68" s="10"/>
      <c r="E68" s="11">
        <f t="shared" si="33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2">
        <v>0</v>
      </c>
    </row>
    <row r="69" spans="1:16" s="9" customFormat="1" ht="15.75">
      <c r="A69" s="43"/>
      <c r="B69" s="34"/>
      <c r="C69" s="13" t="s">
        <v>3</v>
      </c>
      <c r="D69" s="10"/>
      <c r="E69" s="11">
        <f t="shared" si="33"/>
        <v>5087.9</v>
      </c>
      <c r="F69" s="11">
        <f aca="true" t="shared" si="37" ref="F69:K69">SUM(F70:F72)</f>
        <v>589.7</v>
      </c>
      <c r="G69" s="11">
        <f t="shared" si="37"/>
        <v>896.9</v>
      </c>
      <c r="H69" s="11">
        <f t="shared" si="37"/>
        <v>715.3</v>
      </c>
      <c r="I69" s="11">
        <f>SUM(I70:I72)</f>
        <v>491</v>
      </c>
      <c r="J69" s="11">
        <f>SUM(J70:J72)</f>
        <v>475</v>
      </c>
      <c r="K69" s="11">
        <f t="shared" si="37"/>
        <v>400</v>
      </c>
      <c r="L69" s="11">
        <f>SUM(L70:L72)</f>
        <v>400</v>
      </c>
      <c r="M69" s="11">
        <f>SUM(M70:M72)</f>
        <v>0</v>
      </c>
      <c r="N69" s="11">
        <f>SUM(N70:N72)</f>
        <v>0</v>
      </c>
      <c r="O69" s="11">
        <f>SUM(O70:O72)</f>
        <v>0</v>
      </c>
      <c r="P69" s="12">
        <f>SUM(P70:P72)</f>
        <v>1120</v>
      </c>
    </row>
    <row r="70" spans="1:16" s="9" customFormat="1" ht="15.75">
      <c r="A70" s="43"/>
      <c r="B70" s="34"/>
      <c r="C70" s="13"/>
      <c r="D70" s="10" t="s">
        <v>12</v>
      </c>
      <c r="E70" s="11">
        <f t="shared" si="33"/>
        <v>250</v>
      </c>
      <c r="F70" s="11">
        <v>120</v>
      </c>
      <c r="G70" s="11">
        <v>130</v>
      </c>
      <c r="H70" s="11">
        <f>100-100</f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2">
        <v>0</v>
      </c>
    </row>
    <row r="71" spans="1:16" s="9" customFormat="1" ht="15.75">
      <c r="A71" s="43"/>
      <c r="B71" s="34"/>
      <c r="C71" s="13"/>
      <c r="D71" s="10" t="s">
        <v>9</v>
      </c>
      <c r="E71" s="11">
        <f t="shared" si="33"/>
        <v>259.9</v>
      </c>
      <c r="F71" s="11">
        <v>91.7</v>
      </c>
      <c r="G71" s="11">
        <v>16.9</v>
      </c>
      <c r="H71" s="11">
        <v>15.3</v>
      </c>
      <c r="I71" s="11">
        <v>16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v>120</v>
      </c>
    </row>
    <row r="72" spans="1:16" s="9" customFormat="1" ht="15.75">
      <c r="A72" s="43"/>
      <c r="B72" s="34"/>
      <c r="C72" s="13"/>
      <c r="D72" s="10" t="s">
        <v>10</v>
      </c>
      <c r="E72" s="11">
        <f t="shared" si="33"/>
        <v>4578</v>
      </c>
      <c r="F72" s="11">
        <f>450-98+26</f>
        <v>378</v>
      </c>
      <c r="G72" s="11">
        <v>750</v>
      </c>
      <c r="H72" s="11">
        <v>700</v>
      </c>
      <c r="I72" s="11">
        <v>475</v>
      </c>
      <c r="J72" s="11">
        <v>475</v>
      </c>
      <c r="K72" s="11">
        <v>400</v>
      </c>
      <c r="L72" s="11">
        <v>400</v>
      </c>
      <c r="M72" s="11">
        <v>0</v>
      </c>
      <c r="N72" s="11">
        <v>0</v>
      </c>
      <c r="O72" s="11">
        <v>0</v>
      </c>
      <c r="P72" s="12">
        <v>1000</v>
      </c>
    </row>
    <row r="73" spans="1:16" s="9" customFormat="1" ht="15.75">
      <c r="A73" s="43"/>
      <c r="B73" s="34"/>
      <c r="C73" s="13" t="s">
        <v>4</v>
      </c>
      <c r="D73" s="10"/>
      <c r="E73" s="11">
        <f t="shared" si="33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2">
        <v>0</v>
      </c>
    </row>
    <row r="74" spans="1:16" s="9" customFormat="1" ht="31.5">
      <c r="A74" s="43"/>
      <c r="B74" s="34"/>
      <c r="C74" s="13" t="s">
        <v>75</v>
      </c>
      <c r="D74" s="10"/>
      <c r="E74" s="11">
        <f t="shared" si="33"/>
        <v>362.59999999999997</v>
      </c>
      <c r="F74" s="11">
        <f>F75</f>
        <v>91.7</v>
      </c>
      <c r="G74" s="11">
        <f>G75</f>
        <v>95.5</v>
      </c>
      <c r="H74" s="11">
        <f>H75</f>
        <v>87.1</v>
      </c>
      <c r="I74" s="11">
        <f>I75</f>
        <v>88.3</v>
      </c>
      <c r="J74" s="11">
        <f>J75</f>
        <v>0</v>
      </c>
      <c r="K74" s="11">
        <f aca="true" t="shared" si="38" ref="K74:P74">K75</f>
        <v>0</v>
      </c>
      <c r="L74" s="11">
        <f t="shared" si="38"/>
        <v>0</v>
      </c>
      <c r="M74" s="11">
        <f t="shared" si="38"/>
        <v>0</v>
      </c>
      <c r="N74" s="11">
        <f t="shared" si="38"/>
        <v>0</v>
      </c>
      <c r="O74" s="11">
        <f t="shared" si="38"/>
        <v>0</v>
      </c>
      <c r="P74" s="11">
        <f t="shared" si="38"/>
        <v>0</v>
      </c>
    </row>
    <row r="75" spans="1:16" s="9" customFormat="1" ht="15.75">
      <c r="A75" s="37"/>
      <c r="B75" s="39"/>
      <c r="C75" s="13"/>
      <c r="D75" s="10" t="s">
        <v>9</v>
      </c>
      <c r="E75" s="11">
        <f t="shared" si="33"/>
        <v>362.59999999999997</v>
      </c>
      <c r="F75" s="11">
        <v>91.7</v>
      </c>
      <c r="G75" s="11">
        <v>95.5</v>
      </c>
      <c r="H75" s="11">
        <v>87.1</v>
      </c>
      <c r="I75" s="11">
        <v>88.3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2">
        <v>0</v>
      </c>
    </row>
    <row r="76" spans="1:16" s="9" customFormat="1" ht="47.25">
      <c r="A76" s="37"/>
      <c r="B76" s="39"/>
      <c r="C76" s="13" t="s">
        <v>46</v>
      </c>
      <c r="D76" s="10"/>
      <c r="E76" s="11">
        <f t="shared" si="33"/>
        <v>0</v>
      </c>
      <c r="F76" s="11">
        <f>F77</f>
        <v>0</v>
      </c>
      <c r="G76" s="11">
        <f>G77</f>
        <v>0</v>
      </c>
      <c r="H76" s="11">
        <f>H77</f>
        <v>0</v>
      </c>
      <c r="I76" s="11">
        <f>I77</f>
        <v>0</v>
      </c>
      <c r="J76" s="11">
        <f>J77</f>
        <v>0</v>
      </c>
      <c r="K76" s="11">
        <f aca="true" t="shared" si="39" ref="K76:P76">K77</f>
        <v>0</v>
      </c>
      <c r="L76" s="11">
        <f t="shared" si="39"/>
        <v>0</v>
      </c>
      <c r="M76" s="11">
        <f t="shared" si="39"/>
        <v>0</v>
      </c>
      <c r="N76" s="11">
        <f t="shared" si="39"/>
        <v>0</v>
      </c>
      <c r="O76" s="11">
        <f t="shared" si="39"/>
        <v>0</v>
      </c>
      <c r="P76" s="11">
        <f t="shared" si="39"/>
        <v>0</v>
      </c>
    </row>
    <row r="77" spans="1:16" s="9" customFormat="1" ht="15.75">
      <c r="A77" s="38"/>
      <c r="B77" s="40"/>
      <c r="C77" s="13"/>
      <c r="D77" s="10"/>
      <c r="E77" s="11">
        <f t="shared" si="33"/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2">
        <v>0</v>
      </c>
    </row>
    <row r="78" spans="1:16" s="9" customFormat="1" ht="15.75">
      <c r="A78" s="41" t="s">
        <v>32</v>
      </c>
      <c r="B78" s="29" t="s">
        <v>104</v>
      </c>
      <c r="C78" s="13" t="s">
        <v>6</v>
      </c>
      <c r="D78" s="7"/>
      <c r="E78" s="11">
        <f t="shared" si="33"/>
        <v>20117.3</v>
      </c>
      <c r="F78" s="11">
        <f>F82</f>
        <v>934</v>
      </c>
      <c r="G78" s="11">
        <f>G82</f>
        <v>1785.3</v>
      </c>
      <c r="H78" s="11">
        <f>H82</f>
        <v>891</v>
      </c>
      <c r="I78" s="11">
        <f>I82</f>
        <v>557</v>
      </c>
      <c r="J78" s="11">
        <f>J82+J80+J81+J85+J86</f>
        <v>565</v>
      </c>
      <c r="K78" s="11">
        <f aca="true" t="shared" si="40" ref="K78:P78">K82+K80+K81+K85+K86</f>
        <v>4820</v>
      </c>
      <c r="L78" s="11">
        <f t="shared" si="40"/>
        <v>9210</v>
      </c>
      <c r="M78" s="11">
        <f t="shared" si="40"/>
        <v>0</v>
      </c>
      <c r="N78" s="11">
        <f t="shared" si="40"/>
        <v>0</v>
      </c>
      <c r="O78" s="11">
        <f t="shared" si="40"/>
        <v>0</v>
      </c>
      <c r="P78" s="11">
        <f t="shared" si="40"/>
        <v>1355</v>
      </c>
    </row>
    <row r="79" spans="1:16" s="9" customFormat="1" ht="31.5">
      <c r="A79" s="41"/>
      <c r="B79" s="29"/>
      <c r="C79" s="13" t="s">
        <v>48</v>
      </c>
      <c r="D79" s="7"/>
      <c r="E79" s="11">
        <f t="shared" si="33"/>
        <v>20117.3</v>
      </c>
      <c r="F79" s="11">
        <f>F82</f>
        <v>934</v>
      </c>
      <c r="G79" s="11">
        <f>G82</f>
        <v>1785.3</v>
      </c>
      <c r="H79" s="11">
        <f>H82</f>
        <v>891</v>
      </c>
      <c r="I79" s="11">
        <f>I82</f>
        <v>557</v>
      </c>
      <c r="J79" s="11">
        <f>J82+J80+J85+J86</f>
        <v>565</v>
      </c>
      <c r="K79" s="11">
        <f aca="true" t="shared" si="41" ref="K79:P79">K82+K80+K85+K86</f>
        <v>4820</v>
      </c>
      <c r="L79" s="11">
        <f t="shared" si="41"/>
        <v>9210</v>
      </c>
      <c r="M79" s="11">
        <f t="shared" si="41"/>
        <v>0</v>
      </c>
      <c r="N79" s="11">
        <f t="shared" si="41"/>
        <v>0</v>
      </c>
      <c r="O79" s="11">
        <f t="shared" si="41"/>
        <v>0</v>
      </c>
      <c r="P79" s="11">
        <f t="shared" si="41"/>
        <v>1355</v>
      </c>
    </row>
    <row r="80" spans="1:16" s="9" customFormat="1" ht="15.75">
      <c r="A80" s="41"/>
      <c r="B80" s="29"/>
      <c r="C80" s="14" t="s">
        <v>2</v>
      </c>
      <c r="D80" s="10"/>
      <c r="E80" s="11">
        <f t="shared" si="33"/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2">
        <v>0</v>
      </c>
    </row>
    <row r="81" spans="1:16" s="9" customFormat="1" ht="31.5">
      <c r="A81" s="41"/>
      <c r="B81" s="29"/>
      <c r="C81" s="13" t="s">
        <v>7</v>
      </c>
      <c r="D81" s="10"/>
      <c r="E81" s="11">
        <f t="shared" si="33"/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2">
        <v>0</v>
      </c>
    </row>
    <row r="82" spans="1:16" s="9" customFormat="1" ht="15.75">
      <c r="A82" s="41"/>
      <c r="B82" s="29"/>
      <c r="C82" s="13" t="s">
        <v>3</v>
      </c>
      <c r="D82" s="10"/>
      <c r="E82" s="11">
        <f t="shared" si="33"/>
        <v>20117.3</v>
      </c>
      <c r="F82" s="11">
        <f>F83+F84</f>
        <v>934</v>
      </c>
      <c r="G82" s="11">
        <f aca="true" t="shared" si="42" ref="G82:P82">SUM(G83:G84)</f>
        <v>1785.3</v>
      </c>
      <c r="H82" s="11">
        <f t="shared" si="42"/>
        <v>891</v>
      </c>
      <c r="I82" s="11">
        <f t="shared" si="42"/>
        <v>557</v>
      </c>
      <c r="J82" s="11">
        <f t="shared" si="42"/>
        <v>565</v>
      </c>
      <c r="K82" s="11">
        <f t="shared" si="42"/>
        <v>4820</v>
      </c>
      <c r="L82" s="11">
        <f t="shared" si="42"/>
        <v>9210</v>
      </c>
      <c r="M82" s="11">
        <f t="shared" si="42"/>
        <v>0</v>
      </c>
      <c r="N82" s="11">
        <f t="shared" si="42"/>
        <v>0</v>
      </c>
      <c r="O82" s="11">
        <f t="shared" si="42"/>
        <v>0</v>
      </c>
      <c r="P82" s="12">
        <f t="shared" si="42"/>
        <v>1355</v>
      </c>
    </row>
    <row r="83" spans="1:16" s="9" customFormat="1" ht="15.75">
      <c r="A83" s="41"/>
      <c r="B83" s="29"/>
      <c r="C83" s="13"/>
      <c r="D83" s="10" t="s">
        <v>9</v>
      </c>
      <c r="E83" s="11">
        <f t="shared" si="33"/>
        <v>16066</v>
      </c>
      <c r="F83" s="11">
        <v>250</v>
      </c>
      <c r="G83" s="11">
        <v>164</v>
      </c>
      <c r="H83" s="11">
        <v>250</v>
      </c>
      <c r="I83" s="11">
        <v>362</v>
      </c>
      <c r="J83" s="11">
        <v>415</v>
      </c>
      <c r="K83" s="11">
        <v>4720</v>
      </c>
      <c r="L83" s="11">
        <v>9060</v>
      </c>
      <c r="M83" s="11">
        <v>0</v>
      </c>
      <c r="N83" s="11">
        <v>0</v>
      </c>
      <c r="O83" s="11">
        <v>0</v>
      </c>
      <c r="P83" s="12">
        <v>845</v>
      </c>
    </row>
    <row r="84" spans="1:16" s="9" customFormat="1" ht="15.75">
      <c r="A84" s="41"/>
      <c r="B84" s="29"/>
      <c r="C84" s="13"/>
      <c r="D84" s="10" t="s">
        <v>10</v>
      </c>
      <c r="E84" s="11">
        <f t="shared" si="33"/>
        <v>4051.3</v>
      </c>
      <c r="F84" s="11">
        <f>1012-302-26</f>
        <v>684</v>
      </c>
      <c r="G84" s="11">
        <v>1621.3</v>
      </c>
      <c r="H84" s="11">
        <v>641</v>
      </c>
      <c r="I84" s="11">
        <v>195</v>
      </c>
      <c r="J84" s="11">
        <v>150</v>
      </c>
      <c r="K84" s="11">
        <v>100</v>
      </c>
      <c r="L84" s="11">
        <v>150</v>
      </c>
      <c r="M84" s="11">
        <v>0</v>
      </c>
      <c r="N84" s="11">
        <v>0</v>
      </c>
      <c r="O84" s="11">
        <v>0</v>
      </c>
      <c r="P84" s="12">
        <v>510</v>
      </c>
    </row>
    <row r="85" spans="1:16" s="9" customFormat="1" ht="15.75">
      <c r="A85" s="41"/>
      <c r="B85" s="29"/>
      <c r="C85" s="13" t="s">
        <v>4</v>
      </c>
      <c r="D85" s="10"/>
      <c r="E85" s="11">
        <f t="shared" si="33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2">
        <v>0</v>
      </c>
    </row>
    <row r="86" spans="1:16" s="9" customFormat="1" ht="31.5">
      <c r="A86" s="41"/>
      <c r="B86" s="29"/>
      <c r="C86" s="13" t="s">
        <v>47</v>
      </c>
      <c r="D86" s="10" t="s">
        <v>9</v>
      </c>
      <c r="E86" s="11">
        <f t="shared" si="33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2">
        <v>0</v>
      </c>
    </row>
    <row r="87" spans="1:16" s="9" customFormat="1" ht="15.75">
      <c r="A87" s="41" t="s">
        <v>33</v>
      </c>
      <c r="B87" s="29" t="s">
        <v>82</v>
      </c>
      <c r="C87" s="13" t="s">
        <v>6</v>
      </c>
      <c r="D87" s="7"/>
      <c r="E87" s="11">
        <f t="shared" si="33"/>
        <v>195</v>
      </c>
      <c r="F87" s="11">
        <f>F91+F94</f>
        <v>50</v>
      </c>
      <c r="G87" s="11">
        <f>G91+G94</f>
        <v>80</v>
      </c>
      <c r="H87" s="11">
        <f>H91+H94</f>
        <v>15</v>
      </c>
      <c r="I87" s="11">
        <f>I91+I94</f>
        <v>0</v>
      </c>
      <c r="J87" s="11">
        <f>J91+J94+J93+J89+J90</f>
        <v>0</v>
      </c>
      <c r="K87" s="11">
        <f aca="true" t="shared" si="43" ref="K87:P87">K91+K94+K93+K89+K90</f>
        <v>0</v>
      </c>
      <c r="L87" s="11">
        <f t="shared" si="43"/>
        <v>0</v>
      </c>
      <c r="M87" s="11">
        <f t="shared" si="43"/>
        <v>0</v>
      </c>
      <c r="N87" s="11">
        <f t="shared" si="43"/>
        <v>0</v>
      </c>
      <c r="O87" s="11">
        <f t="shared" si="43"/>
        <v>0</v>
      </c>
      <c r="P87" s="11">
        <f t="shared" si="43"/>
        <v>50</v>
      </c>
    </row>
    <row r="88" spans="1:16" s="9" customFormat="1" ht="31.5">
      <c r="A88" s="41"/>
      <c r="B88" s="29"/>
      <c r="C88" s="13" t="s">
        <v>48</v>
      </c>
      <c r="D88" s="7"/>
      <c r="E88" s="11">
        <f t="shared" si="33"/>
        <v>195</v>
      </c>
      <c r="F88" s="11">
        <f>SUM(F91)</f>
        <v>50</v>
      </c>
      <c r="G88" s="11">
        <f>SUM(G91)</f>
        <v>80</v>
      </c>
      <c r="H88" s="11">
        <f>SUM(H91)</f>
        <v>15</v>
      </c>
      <c r="I88" s="11">
        <f>SUM(I91)</f>
        <v>0</v>
      </c>
      <c r="J88" s="11">
        <f>SUM(J91+J89+J93+J94)</f>
        <v>0</v>
      </c>
      <c r="K88" s="11">
        <f aca="true" t="shared" si="44" ref="K88:P88">SUM(K91+K89+K93+K94)</f>
        <v>0</v>
      </c>
      <c r="L88" s="11">
        <f t="shared" si="44"/>
        <v>0</v>
      </c>
      <c r="M88" s="11">
        <f t="shared" si="44"/>
        <v>0</v>
      </c>
      <c r="N88" s="11">
        <f t="shared" si="44"/>
        <v>0</v>
      </c>
      <c r="O88" s="11">
        <f t="shared" si="44"/>
        <v>0</v>
      </c>
      <c r="P88" s="11">
        <f t="shared" si="44"/>
        <v>50</v>
      </c>
    </row>
    <row r="89" spans="1:16" s="9" customFormat="1" ht="15.75">
      <c r="A89" s="41"/>
      <c r="B89" s="29"/>
      <c r="C89" s="14" t="s">
        <v>2</v>
      </c>
      <c r="D89" s="10"/>
      <c r="E89" s="11">
        <f t="shared" si="3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v>0</v>
      </c>
    </row>
    <row r="90" spans="1:16" s="9" customFormat="1" ht="31.5">
      <c r="A90" s="41"/>
      <c r="B90" s="29"/>
      <c r="C90" s="13" t="s">
        <v>7</v>
      </c>
      <c r="D90" s="10"/>
      <c r="E90" s="11">
        <f t="shared" si="3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2">
        <v>0</v>
      </c>
    </row>
    <row r="91" spans="1:16" s="9" customFormat="1" ht="15.75">
      <c r="A91" s="41"/>
      <c r="B91" s="29"/>
      <c r="C91" s="13" t="s">
        <v>3</v>
      </c>
      <c r="D91" s="10"/>
      <c r="E91" s="11">
        <f t="shared" si="33"/>
        <v>195</v>
      </c>
      <c r="F91" s="11">
        <f aca="true" t="shared" si="45" ref="F91:P91">F92</f>
        <v>50</v>
      </c>
      <c r="G91" s="11">
        <f t="shared" si="45"/>
        <v>80</v>
      </c>
      <c r="H91" s="11">
        <f t="shared" si="45"/>
        <v>15</v>
      </c>
      <c r="I91" s="11">
        <f t="shared" si="45"/>
        <v>0</v>
      </c>
      <c r="J91" s="11">
        <f t="shared" si="45"/>
        <v>0</v>
      </c>
      <c r="K91" s="11">
        <f t="shared" si="45"/>
        <v>0</v>
      </c>
      <c r="L91" s="11">
        <f t="shared" si="45"/>
        <v>0</v>
      </c>
      <c r="M91" s="11">
        <f t="shared" si="45"/>
        <v>0</v>
      </c>
      <c r="N91" s="11">
        <f t="shared" si="45"/>
        <v>0</v>
      </c>
      <c r="O91" s="11">
        <f t="shared" si="45"/>
        <v>0</v>
      </c>
      <c r="P91" s="12">
        <f t="shared" si="45"/>
        <v>50</v>
      </c>
    </row>
    <row r="92" spans="1:16" s="9" customFormat="1" ht="15.75">
      <c r="A92" s="41"/>
      <c r="B92" s="29"/>
      <c r="C92" s="13"/>
      <c r="D92" s="10" t="s">
        <v>9</v>
      </c>
      <c r="E92" s="11">
        <f t="shared" si="33"/>
        <v>195</v>
      </c>
      <c r="F92" s="11">
        <f>50-40+40</f>
        <v>50</v>
      </c>
      <c r="G92" s="11">
        <v>80</v>
      </c>
      <c r="H92" s="11">
        <v>15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2">
        <v>50</v>
      </c>
    </row>
    <row r="93" spans="1:16" s="9" customFormat="1" ht="15.75">
      <c r="A93" s="41"/>
      <c r="B93" s="29"/>
      <c r="C93" s="13" t="s">
        <v>4</v>
      </c>
      <c r="D93" s="10"/>
      <c r="E93" s="11">
        <f t="shared" si="33"/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2">
        <v>0</v>
      </c>
    </row>
    <row r="94" spans="1:16" s="9" customFormat="1" ht="31.5">
      <c r="A94" s="41"/>
      <c r="B94" s="29"/>
      <c r="C94" s="13" t="s">
        <v>47</v>
      </c>
      <c r="D94" s="10"/>
      <c r="E94" s="11">
        <f t="shared" si="33"/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2">
        <v>0</v>
      </c>
    </row>
    <row r="95" spans="1:16" s="9" customFormat="1" ht="15.75">
      <c r="A95" s="41" t="s">
        <v>125</v>
      </c>
      <c r="B95" s="29" t="s">
        <v>124</v>
      </c>
      <c r="C95" s="13" t="s">
        <v>6</v>
      </c>
      <c r="D95" s="7"/>
      <c r="E95" s="11">
        <f t="shared" si="33"/>
        <v>1235429.86783</v>
      </c>
      <c r="F95" s="11">
        <f>F101+F105</f>
        <v>0</v>
      </c>
      <c r="G95" s="11">
        <f>G101+G105</f>
        <v>0</v>
      </c>
      <c r="H95" s="11">
        <v>0</v>
      </c>
      <c r="I95" s="11">
        <f>I101+I105</f>
        <v>0</v>
      </c>
      <c r="J95" s="11">
        <f>J97+J100+J101+J104+J105</f>
        <v>18054.3</v>
      </c>
      <c r="K95" s="11">
        <f aca="true" t="shared" si="46" ref="K95:P95">K97+K100+K101+K104+K105</f>
        <v>29863.6</v>
      </c>
      <c r="L95" s="11">
        <f t="shared" si="46"/>
        <v>39542.61471</v>
      </c>
      <c r="M95" s="11">
        <f t="shared" si="46"/>
        <v>42729.959559999996</v>
      </c>
      <c r="N95" s="11">
        <f t="shared" si="46"/>
        <v>369925.44956000004</v>
      </c>
      <c r="O95" s="11">
        <f t="shared" si="46"/>
        <v>735313.944</v>
      </c>
      <c r="P95" s="11">
        <f t="shared" si="46"/>
        <v>0</v>
      </c>
    </row>
    <row r="96" spans="1:16" s="9" customFormat="1" ht="31.5">
      <c r="A96" s="41"/>
      <c r="B96" s="29"/>
      <c r="C96" s="13" t="s">
        <v>48</v>
      </c>
      <c r="D96" s="7"/>
      <c r="E96" s="11">
        <f t="shared" si="33"/>
        <v>1235429.86783</v>
      </c>
      <c r="F96" s="11">
        <f>SUM(F101)</f>
        <v>0</v>
      </c>
      <c r="G96" s="11">
        <f>SUM(G101)</f>
        <v>0</v>
      </c>
      <c r="H96" s="11">
        <v>0</v>
      </c>
      <c r="I96" s="11">
        <f>SUM(I101)</f>
        <v>0</v>
      </c>
      <c r="J96" s="11">
        <f>J97+J101+J104+J105</f>
        <v>18054.3</v>
      </c>
      <c r="K96" s="11">
        <f aca="true" t="shared" si="47" ref="K96:P96">K97+K101+K104+K105</f>
        <v>29863.6</v>
      </c>
      <c r="L96" s="11">
        <f t="shared" si="47"/>
        <v>39542.61471</v>
      </c>
      <c r="M96" s="11">
        <f t="shared" si="47"/>
        <v>42729.959559999996</v>
      </c>
      <c r="N96" s="11">
        <f t="shared" si="47"/>
        <v>369925.44956000004</v>
      </c>
      <c r="O96" s="11">
        <f t="shared" si="47"/>
        <v>735313.944</v>
      </c>
      <c r="P96" s="11">
        <f t="shared" si="47"/>
        <v>0</v>
      </c>
    </row>
    <row r="97" spans="1:16" s="9" customFormat="1" ht="15.75">
      <c r="A97" s="41"/>
      <c r="B97" s="29"/>
      <c r="C97" s="14" t="s">
        <v>2</v>
      </c>
      <c r="D97" s="10"/>
      <c r="E97" s="11">
        <f t="shared" si="33"/>
        <v>1219843.9000000001</v>
      </c>
      <c r="F97" s="11">
        <f>F98+F99</f>
        <v>0</v>
      </c>
      <c r="G97" s="11">
        <f aca="true" t="shared" si="48" ref="G97:P97">G98+G99</f>
        <v>0</v>
      </c>
      <c r="H97" s="11">
        <f t="shared" si="48"/>
        <v>0</v>
      </c>
      <c r="I97" s="11">
        <f t="shared" si="48"/>
        <v>0</v>
      </c>
      <c r="J97" s="11">
        <f t="shared" si="48"/>
        <v>11399.3</v>
      </c>
      <c r="K97" s="11">
        <f t="shared" si="48"/>
        <v>29428.6</v>
      </c>
      <c r="L97" s="11">
        <f t="shared" si="48"/>
        <v>38873.9</v>
      </c>
      <c r="M97" s="11">
        <f t="shared" si="48"/>
        <v>39031.7</v>
      </c>
      <c r="N97" s="11">
        <f t="shared" si="48"/>
        <v>366226.2</v>
      </c>
      <c r="O97" s="11">
        <f t="shared" si="48"/>
        <v>734884.2000000001</v>
      </c>
      <c r="P97" s="11">
        <f t="shared" si="48"/>
        <v>0</v>
      </c>
    </row>
    <row r="98" spans="1:16" s="9" customFormat="1" ht="15.75">
      <c r="A98" s="41"/>
      <c r="B98" s="29"/>
      <c r="C98" s="13"/>
      <c r="D98" s="10" t="s">
        <v>15</v>
      </c>
      <c r="E98" s="11">
        <f t="shared" si="33"/>
        <v>1019104.3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327194.5</v>
      </c>
      <c r="O98" s="11">
        <v>691909.8</v>
      </c>
      <c r="P98" s="11">
        <v>0</v>
      </c>
    </row>
    <row r="99" spans="1:16" s="9" customFormat="1" ht="15.75">
      <c r="A99" s="41"/>
      <c r="B99" s="29"/>
      <c r="C99" s="14"/>
      <c r="D99" s="10" t="s">
        <v>9</v>
      </c>
      <c r="E99" s="11">
        <f t="shared" si="33"/>
        <v>200739.59999999998</v>
      </c>
      <c r="F99" s="11">
        <v>0</v>
      </c>
      <c r="G99" s="11">
        <v>0</v>
      </c>
      <c r="H99" s="11">
        <v>0</v>
      </c>
      <c r="I99" s="11">
        <v>0</v>
      </c>
      <c r="J99" s="11">
        <v>11399.3</v>
      </c>
      <c r="K99" s="11">
        <v>29428.6</v>
      </c>
      <c r="L99" s="11">
        <v>38873.9</v>
      </c>
      <c r="M99" s="11">
        <v>39031.7</v>
      </c>
      <c r="N99" s="11">
        <v>39031.7</v>
      </c>
      <c r="O99" s="11">
        <v>42974.4</v>
      </c>
      <c r="P99" s="11">
        <v>0</v>
      </c>
    </row>
    <row r="100" spans="1:16" s="9" customFormat="1" ht="31.5">
      <c r="A100" s="41"/>
      <c r="B100" s="29"/>
      <c r="C100" s="13" t="s">
        <v>7</v>
      </c>
      <c r="D100" s="10" t="s">
        <v>9</v>
      </c>
      <c r="E100" s="11">
        <f t="shared" si="33"/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2">
        <v>0</v>
      </c>
    </row>
    <row r="101" spans="1:16" s="9" customFormat="1" ht="15.75">
      <c r="A101" s="41"/>
      <c r="B101" s="29"/>
      <c r="C101" s="13" t="s">
        <v>3</v>
      </c>
      <c r="D101" s="10"/>
      <c r="E101" s="11">
        <f t="shared" si="33"/>
        <v>15585.967830000001</v>
      </c>
      <c r="F101" s="11">
        <f aca="true" t="shared" si="49" ref="F101:P101">F103</f>
        <v>0</v>
      </c>
      <c r="G101" s="11">
        <f t="shared" si="49"/>
        <v>0</v>
      </c>
      <c r="H101" s="11">
        <v>0</v>
      </c>
      <c r="I101" s="11">
        <f t="shared" si="49"/>
        <v>0</v>
      </c>
      <c r="J101" s="11">
        <f t="shared" si="49"/>
        <v>6655</v>
      </c>
      <c r="K101" s="11">
        <f t="shared" si="49"/>
        <v>435</v>
      </c>
      <c r="L101" s="11">
        <f>SUM(L102:L103)</f>
        <v>668.71471</v>
      </c>
      <c r="M101" s="11">
        <f>SUM(M102:M103)</f>
        <v>3698.25956</v>
      </c>
      <c r="N101" s="11">
        <f>SUM(N102:N103)</f>
        <v>3699.2495599999997</v>
      </c>
      <c r="O101" s="11">
        <f t="shared" si="49"/>
        <v>429.744</v>
      </c>
      <c r="P101" s="12">
        <f t="shared" si="49"/>
        <v>0</v>
      </c>
    </row>
    <row r="102" spans="1:16" s="9" customFormat="1" ht="15.75">
      <c r="A102" s="41"/>
      <c r="B102" s="29"/>
      <c r="C102" s="13"/>
      <c r="D102" s="10" t="s">
        <v>15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3304</v>
      </c>
      <c r="N102" s="11">
        <v>3304.99</v>
      </c>
      <c r="O102" s="11">
        <v>0</v>
      </c>
      <c r="P102" s="12">
        <v>0</v>
      </c>
    </row>
    <row r="103" spans="1:16" s="9" customFormat="1" ht="15.75">
      <c r="A103" s="41"/>
      <c r="B103" s="29"/>
      <c r="C103" s="13"/>
      <c r="D103" s="10" t="s">
        <v>9</v>
      </c>
      <c r="E103" s="11">
        <f t="shared" si="33"/>
        <v>8976.977830000002</v>
      </c>
      <c r="F103" s="11">
        <v>0</v>
      </c>
      <c r="G103" s="11">
        <v>0</v>
      </c>
      <c r="H103" s="11">
        <v>0</v>
      </c>
      <c r="I103" s="11">
        <v>0</v>
      </c>
      <c r="J103" s="11">
        <v>6655</v>
      </c>
      <c r="K103" s="11">
        <v>435</v>
      </c>
      <c r="L103" s="11">
        <v>668.71471</v>
      </c>
      <c r="M103" s="11">
        <v>394.25956</v>
      </c>
      <c r="N103" s="11">
        <v>394.25956</v>
      </c>
      <c r="O103" s="11">
        <v>429.744</v>
      </c>
      <c r="P103" s="12">
        <v>0</v>
      </c>
    </row>
    <row r="104" spans="1:16" s="9" customFormat="1" ht="15.75">
      <c r="A104" s="41"/>
      <c r="B104" s="29"/>
      <c r="C104" s="13" t="s">
        <v>4</v>
      </c>
      <c r="D104" s="10"/>
      <c r="E104" s="11">
        <f t="shared" si="33"/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2">
        <v>0</v>
      </c>
    </row>
    <row r="105" spans="1:16" s="9" customFormat="1" ht="31.5">
      <c r="A105" s="41"/>
      <c r="B105" s="29"/>
      <c r="C105" s="13" t="s">
        <v>47</v>
      </c>
      <c r="D105" s="10"/>
      <c r="E105" s="11">
        <f t="shared" si="33"/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2">
        <v>0</v>
      </c>
    </row>
    <row r="106" spans="1:16" s="9" customFormat="1" ht="15.75">
      <c r="A106" s="44" t="s">
        <v>23</v>
      </c>
      <c r="B106" s="29" t="s">
        <v>54</v>
      </c>
      <c r="C106" s="13" t="s">
        <v>6</v>
      </c>
      <c r="D106" s="10"/>
      <c r="E106" s="11">
        <f aca="true" t="shared" si="50" ref="E106:E115">SUM(F106:P106)</f>
        <v>66942933.62061</v>
      </c>
      <c r="F106" s="11">
        <f>F107+F111</f>
        <v>4377990.18155</v>
      </c>
      <c r="G106" s="11">
        <f>G107+G111</f>
        <v>4972153.41396</v>
      </c>
      <c r="H106" s="11">
        <f>H107+H111</f>
        <v>5123719.18896</v>
      </c>
      <c r="I106" s="11">
        <f>I107+I111</f>
        <v>5048952.575</v>
      </c>
      <c r="J106" s="11">
        <f aca="true" t="shared" si="51" ref="J106:P106">J107+J111+J118</f>
        <v>5442561.14142</v>
      </c>
      <c r="K106" s="11">
        <f t="shared" si="51"/>
        <v>6591707.10433</v>
      </c>
      <c r="L106" s="11">
        <f t="shared" si="51"/>
        <v>7237036.63854</v>
      </c>
      <c r="M106" s="11">
        <f t="shared" si="51"/>
        <v>7379408.4</v>
      </c>
      <c r="N106" s="11">
        <f t="shared" si="51"/>
        <v>7639872.276000001</v>
      </c>
      <c r="O106" s="11">
        <f t="shared" si="51"/>
        <v>7947676.971</v>
      </c>
      <c r="P106" s="11">
        <f t="shared" si="51"/>
        <v>5181855.729849999</v>
      </c>
    </row>
    <row r="107" spans="1:16" s="9" customFormat="1" ht="31.5">
      <c r="A107" s="44"/>
      <c r="B107" s="29"/>
      <c r="C107" s="13" t="s">
        <v>49</v>
      </c>
      <c r="D107" s="10"/>
      <c r="E107" s="11">
        <f t="shared" si="50"/>
        <v>66924774.010759994</v>
      </c>
      <c r="F107" s="11">
        <f>SUM(F108+F112)</f>
        <v>4377990.18155</v>
      </c>
      <c r="G107" s="11">
        <f>SUM(G108+G112)</f>
        <v>4972153.41396</v>
      </c>
      <c r="H107" s="11">
        <f>SUM(H108+H112)</f>
        <v>5123719.18896</v>
      </c>
      <c r="I107" s="11">
        <f>SUM(I108+I112)</f>
        <v>5048952.575</v>
      </c>
      <c r="J107" s="11">
        <f aca="true" t="shared" si="52" ref="J107:P107">SUM(J108+J112+J116+J117)</f>
        <v>5442561.14142</v>
      </c>
      <c r="K107" s="11">
        <f t="shared" si="52"/>
        <v>6591707.10433</v>
      </c>
      <c r="L107" s="11">
        <f>L108+L112+L116+L117</f>
        <v>7237036.63854</v>
      </c>
      <c r="M107" s="11">
        <f>M108+M112+M116+M117</f>
        <v>7379408.4</v>
      </c>
      <c r="N107" s="11">
        <f>N108+N112+N116+N117</f>
        <v>7639872.276000001</v>
      </c>
      <c r="O107" s="11">
        <f t="shared" si="52"/>
        <v>7947676.971</v>
      </c>
      <c r="P107" s="11">
        <f t="shared" si="52"/>
        <v>5163696.119999999</v>
      </c>
    </row>
    <row r="108" spans="1:16" s="9" customFormat="1" ht="15.75">
      <c r="A108" s="44"/>
      <c r="B108" s="29"/>
      <c r="C108" s="14" t="s">
        <v>2</v>
      </c>
      <c r="D108" s="10"/>
      <c r="E108" s="11">
        <f t="shared" si="50"/>
        <v>25389183.314519998</v>
      </c>
      <c r="F108" s="11">
        <f>SUM(F109:F110)</f>
        <v>1127470.66011</v>
      </c>
      <c r="G108" s="11">
        <f aca="true" t="shared" si="53" ref="G108:P108">SUM(G109:G110)</f>
        <v>1263271.39645</v>
      </c>
      <c r="H108" s="11">
        <f t="shared" si="53"/>
        <v>1272330.72796</v>
      </c>
      <c r="I108" s="11">
        <f t="shared" si="53"/>
        <v>1268992.1300000001</v>
      </c>
      <c r="J108" s="11">
        <f t="shared" si="53"/>
        <v>1915980.2999999998</v>
      </c>
      <c r="K108" s="11">
        <f t="shared" si="53"/>
        <v>3336252.6</v>
      </c>
      <c r="L108" s="11">
        <f t="shared" si="53"/>
        <v>3747694.3000000003</v>
      </c>
      <c r="M108" s="11">
        <f t="shared" si="53"/>
        <v>3676299.8000000003</v>
      </c>
      <c r="N108" s="11">
        <f t="shared" si="53"/>
        <v>3804389.4</v>
      </c>
      <c r="O108" s="11">
        <f t="shared" si="53"/>
        <v>3976502</v>
      </c>
      <c r="P108" s="11">
        <f t="shared" si="53"/>
        <v>0</v>
      </c>
    </row>
    <row r="109" spans="1:16" s="9" customFormat="1" ht="15.75">
      <c r="A109" s="44"/>
      <c r="B109" s="29"/>
      <c r="C109" s="14"/>
      <c r="D109" s="10" t="s">
        <v>15</v>
      </c>
      <c r="E109" s="11">
        <f t="shared" si="50"/>
        <v>13029.3</v>
      </c>
      <c r="F109" s="11">
        <f>F122</f>
        <v>0</v>
      </c>
      <c r="G109" s="11">
        <f aca="true" t="shared" si="54" ref="G109:P109">G122</f>
        <v>0</v>
      </c>
      <c r="H109" s="11">
        <f t="shared" si="54"/>
        <v>0</v>
      </c>
      <c r="I109" s="11">
        <f t="shared" si="54"/>
        <v>0</v>
      </c>
      <c r="J109" s="11">
        <f t="shared" si="54"/>
        <v>0</v>
      </c>
      <c r="K109" s="11">
        <f t="shared" si="54"/>
        <v>0</v>
      </c>
      <c r="L109" s="11">
        <f>L122</f>
        <v>2968.2</v>
      </c>
      <c r="M109" s="11">
        <f t="shared" si="54"/>
        <v>3373.7</v>
      </c>
      <c r="N109" s="11">
        <f t="shared" si="54"/>
        <v>3291.7</v>
      </c>
      <c r="O109" s="11">
        <f t="shared" si="54"/>
        <v>3395.7</v>
      </c>
      <c r="P109" s="11">
        <f t="shared" si="54"/>
        <v>0</v>
      </c>
    </row>
    <row r="110" spans="1:16" s="9" customFormat="1" ht="15.75">
      <c r="A110" s="44"/>
      <c r="B110" s="29"/>
      <c r="C110" s="14"/>
      <c r="D110" s="10" t="s">
        <v>9</v>
      </c>
      <c r="E110" s="11">
        <f t="shared" si="50"/>
        <v>25376154.01452</v>
      </c>
      <c r="F110" s="11">
        <f>F123+F131+F139+F147+F156+F165</f>
        <v>1127470.66011</v>
      </c>
      <c r="G110" s="11">
        <f>G123+G131+G139+G147+G156+G165</f>
        <v>1263271.39645</v>
      </c>
      <c r="H110" s="11">
        <f aca="true" t="shared" si="55" ref="H110:P110">H123+H131+H139+H147+H156+H165</f>
        <v>1272330.72796</v>
      </c>
      <c r="I110" s="11">
        <f t="shared" si="55"/>
        <v>1268992.1300000001</v>
      </c>
      <c r="J110" s="11">
        <f t="shared" si="55"/>
        <v>1915980.2999999998</v>
      </c>
      <c r="K110" s="11">
        <f t="shared" si="55"/>
        <v>3336252.6</v>
      </c>
      <c r="L110" s="11">
        <f t="shared" si="55"/>
        <v>3744726.1</v>
      </c>
      <c r="M110" s="11">
        <f t="shared" si="55"/>
        <v>3672926.1</v>
      </c>
      <c r="N110" s="11">
        <f t="shared" si="55"/>
        <v>3801097.6999999997</v>
      </c>
      <c r="O110" s="11">
        <f t="shared" si="55"/>
        <v>3973106.3</v>
      </c>
      <c r="P110" s="11">
        <f t="shared" si="55"/>
        <v>0</v>
      </c>
    </row>
    <row r="111" spans="1:16" s="9" customFormat="1" ht="31.5">
      <c r="A111" s="44"/>
      <c r="B111" s="29"/>
      <c r="C111" s="13" t="s">
        <v>7</v>
      </c>
      <c r="D111" s="10" t="s">
        <v>9</v>
      </c>
      <c r="E111" s="11">
        <f t="shared" si="50"/>
        <v>18159.60985</v>
      </c>
      <c r="F111" s="11">
        <v>0</v>
      </c>
      <c r="G111" s="11">
        <v>0</v>
      </c>
      <c r="H111" s="11">
        <f>H124+H148</f>
        <v>0</v>
      </c>
      <c r="I111" s="11">
        <f>SUM(I124+I132+I140+I148+I157)</f>
        <v>0</v>
      </c>
      <c r="J111" s="11">
        <f aca="true" t="shared" si="56" ref="J111:P111">SUM(J124+J132+J140+J148+J157+J166)</f>
        <v>0</v>
      </c>
      <c r="K111" s="11">
        <f t="shared" si="56"/>
        <v>0</v>
      </c>
      <c r="L111" s="11">
        <f t="shared" si="56"/>
        <v>0</v>
      </c>
      <c r="M111" s="11">
        <f t="shared" si="56"/>
        <v>0</v>
      </c>
      <c r="N111" s="11">
        <f t="shared" si="56"/>
        <v>0</v>
      </c>
      <c r="O111" s="11">
        <f t="shared" si="56"/>
        <v>0</v>
      </c>
      <c r="P111" s="11">
        <f t="shared" si="56"/>
        <v>18159.60985</v>
      </c>
    </row>
    <row r="112" spans="1:16" s="9" customFormat="1" ht="15.75">
      <c r="A112" s="44"/>
      <c r="B112" s="29"/>
      <c r="C112" s="13" t="s">
        <v>3</v>
      </c>
      <c r="D112" s="10"/>
      <c r="E112" s="11">
        <f t="shared" si="50"/>
        <v>41535590.69624</v>
      </c>
      <c r="F112" s="11">
        <f>SUM(F113:F115)</f>
        <v>3250519.5214400003</v>
      </c>
      <c r="G112" s="11">
        <f aca="true" t="shared" si="57" ref="G112:P112">SUM(G113:G115)</f>
        <v>3708882.0175099997</v>
      </c>
      <c r="H112" s="11">
        <f t="shared" si="57"/>
        <v>3851388.4609999997</v>
      </c>
      <c r="I112" s="11">
        <f t="shared" si="57"/>
        <v>3779960.4450000003</v>
      </c>
      <c r="J112" s="11">
        <f t="shared" si="57"/>
        <v>3526580.8414200004</v>
      </c>
      <c r="K112" s="11">
        <f t="shared" si="57"/>
        <v>3255454.50433</v>
      </c>
      <c r="L112" s="11">
        <f t="shared" si="57"/>
        <v>3489342.3385399994</v>
      </c>
      <c r="M112" s="11">
        <f t="shared" si="57"/>
        <v>3703108.6</v>
      </c>
      <c r="N112" s="11">
        <f t="shared" si="57"/>
        <v>3835482.876</v>
      </c>
      <c r="O112" s="11">
        <f t="shared" si="57"/>
        <v>3971174.971</v>
      </c>
      <c r="P112" s="11">
        <f t="shared" si="57"/>
        <v>5163696.119999999</v>
      </c>
    </row>
    <row r="113" spans="1:16" s="9" customFormat="1" ht="15.75">
      <c r="A113" s="44"/>
      <c r="B113" s="29"/>
      <c r="C113" s="13"/>
      <c r="D113" s="10" t="s">
        <v>21</v>
      </c>
      <c r="E113" s="11">
        <f t="shared" si="50"/>
        <v>1091714.3664</v>
      </c>
      <c r="F113" s="11">
        <f>F150+F168</f>
        <v>108376.3804</v>
      </c>
      <c r="G113" s="11">
        <f aca="true" t="shared" si="58" ref="G113:P113">G150+G168</f>
        <v>141688.26655</v>
      </c>
      <c r="H113" s="11">
        <f t="shared" si="58"/>
        <v>170000</v>
      </c>
      <c r="I113" s="11">
        <f t="shared" si="58"/>
        <v>145000</v>
      </c>
      <c r="J113" s="11">
        <f t="shared" si="58"/>
        <v>177000</v>
      </c>
      <c r="K113" s="11">
        <f t="shared" si="58"/>
        <v>204649.71944999998</v>
      </c>
      <c r="L113" s="11">
        <f t="shared" si="58"/>
        <v>0</v>
      </c>
      <c r="M113" s="11">
        <f t="shared" si="58"/>
        <v>0</v>
      </c>
      <c r="N113" s="11">
        <f t="shared" si="58"/>
        <v>0</v>
      </c>
      <c r="O113" s="11">
        <f t="shared" si="58"/>
        <v>0</v>
      </c>
      <c r="P113" s="11">
        <f t="shared" si="58"/>
        <v>145000</v>
      </c>
    </row>
    <row r="114" spans="1:16" s="9" customFormat="1" ht="15.75">
      <c r="A114" s="44"/>
      <c r="B114" s="29"/>
      <c r="C114" s="13"/>
      <c r="D114" s="10" t="s">
        <v>15</v>
      </c>
      <c r="E114" s="11">
        <f t="shared" si="50"/>
        <v>885215.38026</v>
      </c>
      <c r="F114" s="11">
        <f>F169</f>
        <v>0</v>
      </c>
      <c r="G114" s="11">
        <f aca="true" t="shared" si="59" ref="G114:P114">G169</f>
        <v>0</v>
      </c>
      <c r="H114" s="11">
        <f t="shared" si="59"/>
        <v>0</v>
      </c>
      <c r="I114" s="11">
        <f t="shared" si="59"/>
        <v>0</v>
      </c>
      <c r="J114" s="11">
        <f t="shared" si="59"/>
        <v>0</v>
      </c>
      <c r="K114" s="11">
        <f t="shared" si="59"/>
        <v>0</v>
      </c>
      <c r="L114" s="11">
        <f>L169</f>
        <v>209807.18026</v>
      </c>
      <c r="M114" s="11">
        <f t="shared" si="59"/>
        <v>210640</v>
      </c>
      <c r="N114" s="11">
        <f t="shared" si="59"/>
        <v>227827.6</v>
      </c>
      <c r="O114" s="11">
        <f t="shared" si="59"/>
        <v>236940.6</v>
      </c>
      <c r="P114" s="11">
        <f t="shared" si="59"/>
        <v>0</v>
      </c>
    </row>
    <row r="115" spans="1:16" s="9" customFormat="1" ht="15.75">
      <c r="A115" s="44"/>
      <c r="B115" s="29"/>
      <c r="C115" s="13"/>
      <c r="D115" s="10" t="s">
        <v>9</v>
      </c>
      <c r="E115" s="11">
        <f t="shared" si="50"/>
        <v>39558660.94958001</v>
      </c>
      <c r="F115" s="11">
        <f>F126+F134+F142+F151+F159+F170</f>
        <v>3142143.14104</v>
      </c>
      <c r="G115" s="11">
        <f>G126+G134+G142+G151+G159+G170</f>
        <v>3567193.75096</v>
      </c>
      <c r="H115" s="11">
        <f aca="true" t="shared" si="60" ref="H115:P115">H126+H134+H142+H151+H159+H170</f>
        <v>3681388.4609999997</v>
      </c>
      <c r="I115" s="11">
        <f t="shared" si="60"/>
        <v>3634960.4450000003</v>
      </c>
      <c r="J115" s="11">
        <f t="shared" si="60"/>
        <v>3349580.8414200004</v>
      </c>
      <c r="K115" s="11">
        <f t="shared" si="60"/>
        <v>3050804.78488</v>
      </c>
      <c r="L115" s="11">
        <f t="shared" si="60"/>
        <v>3279535.1582799996</v>
      </c>
      <c r="M115" s="11">
        <f t="shared" si="60"/>
        <v>3492468.6</v>
      </c>
      <c r="N115" s="11">
        <f t="shared" si="60"/>
        <v>3607655.276</v>
      </c>
      <c r="O115" s="11">
        <f t="shared" si="60"/>
        <v>3734234.371</v>
      </c>
      <c r="P115" s="11">
        <f t="shared" si="60"/>
        <v>5018696.119999999</v>
      </c>
    </row>
    <row r="116" spans="1:16" s="9" customFormat="1" ht="15.75">
      <c r="A116" s="44"/>
      <c r="B116" s="29"/>
      <c r="C116" s="13" t="s">
        <v>4</v>
      </c>
      <c r="D116" s="10"/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f aca="true" t="shared" si="61" ref="J116:P117">J127+J135+J143+J152+J160+J171</f>
        <v>0</v>
      </c>
      <c r="K116" s="11">
        <f t="shared" si="61"/>
        <v>0</v>
      </c>
      <c r="L116" s="11">
        <f t="shared" si="61"/>
        <v>0</v>
      </c>
      <c r="M116" s="11">
        <f t="shared" si="61"/>
        <v>0</v>
      </c>
      <c r="N116" s="11">
        <f t="shared" si="61"/>
        <v>0</v>
      </c>
      <c r="O116" s="11">
        <f t="shared" si="61"/>
        <v>0</v>
      </c>
      <c r="P116" s="11">
        <f t="shared" si="61"/>
        <v>0</v>
      </c>
    </row>
    <row r="117" spans="1:16" s="9" customFormat="1" ht="31.5">
      <c r="A117" s="44"/>
      <c r="B117" s="29"/>
      <c r="C117" s="13" t="s">
        <v>47</v>
      </c>
      <c r="D117" s="10"/>
      <c r="E117" s="11">
        <f>SUM(F117:K117)</f>
        <v>0</v>
      </c>
      <c r="F117" s="11">
        <f>F128</f>
        <v>0</v>
      </c>
      <c r="G117" s="11">
        <f>G128</f>
        <v>0</v>
      </c>
      <c r="H117" s="11">
        <f>H128</f>
        <v>0</v>
      </c>
      <c r="I117" s="11">
        <f>I128</f>
        <v>0</v>
      </c>
      <c r="J117" s="11">
        <f t="shared" si="61"/>
        <v>0</v>
      </c>
      <c r="K117" s="11">
        <f t="shared" si="61"/>
        <v>0</v>
      </c>
      <c r="L117" s="11">
        <f t="shared" si="61"/>
        <v>0</v>
      </c>
      <c r="M117" s="11">
        <f t="shared" si="61"/>
        <v>0</v>
      </c>
      <c r="N117" s="11">
        <f t="shared" si="61"/>
        <v>0</v>
      </c>
      <c r="O117" s="11">
        <f t="shared" si="61"/>
        <v>0</v>
      </c>
      <c r="P117" s="11">
        <f t="shared" si="61"/>
        <v>0</v>
      </c>
    </row>
    <row r="118" spans="1:16" s="9" customFormat="1" ht="47.25">
      <c r="A118" s="44"/>
      <c r="B118" s="29"/>
      <c r="C118" s="13" t="s">
        <v>46</v>
      </c>
      <c r="D118" s="10"/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2">
        <v>0</v>
      </c>
    </row>
    <row r="119" spans="1:16" s="9" customFormat="1" ht="15.75">
      <c r="A119" s="41" t="s">
        <v>55</v>
      </c>
      <c r="B119" s="29" t="s">
        <v>119</v>
      </c>
      <c r="C119" s="13" t="s">
        <v>6</v>
      </c>
      <c r="D119" s="22"/>
      <c r="E119" s="11">
        <f aca="true" t="shared" si="62" ref="E119:E126">SUM(F119:P119)</f>
        <v>10718707.94922</v>
      </c>
      <c r="F119" s="11">
        <f>SUM(F121+F124+F125+F128)</f>
        <v>836995.4850000001</v>
      </c>
      <c r="G119" s="11">
        <f>SUM(G121+G124+G125+G128)</f>
        <v>1027573.99422</v>
      </c>
      <c r="H119" s="11">
        <f>SUM(H121+H124+H125+H128)</f>
        <v>1173500.914</v>
      </c>
      <c r="I119" s="11">
        <f>SUM(I124+I125+I121)</f>
        <v>1065651.4300000002</v>
      </c>
      <c r="J119" s="11">
        <f aca="true" t="shared" si="63" ref="J119:P119">J120+J124</f>
        <v>1139196.1</v>
      </c>
      <c r="K119" s="11">
        <f t="shared" si="63"/>
        <v>1122129.436</v>
      </c>
      <c r="L119" s="11">
        <f t="shared" si="63"/>
        <v>1035683.69</v>
      </c>
      <c r="M119" s="11">
        <f t="shared" si="63"/>
        <v>989582.1</v>
      </c>
      <c r="N119" s="11">
        <f t="shared" si="63"/>
        <v>1023439.7</v>
      </c>
      <c r="O119" s="11">
        <f t="shared" si="63"/>
        <v>1058843.3</v>
      </c>
      <c r="P119" s="11">
        <f t="shared" si="63"/>
        <v>246111.8</v>
      </c>
    </row>
    <row r="120" spans="1:16" s="9" customFormat="1" ht="31.5">
      <c r="A120" s="41"/>
      <c r="B120" s="29"/>
      <c r="C120" s="13" t="s">
        <v>49</v>
      </c>
      <c r="D120" s="7"/>
      <c r="E120" s="11">
        <f t="shared" si="62"/>
        <v>10718707.94922</v>
      </c>
      <c r="F120" s="11">
        <f>F121+F125+F128</f>
        <v>836995.4850000001</v>
      </c>
      <c r="G120" s="11">
        <f>G121+G125+G128</f>
        <v>1027573.99422</v>
      </c>
      <c r="H120" s="11">
        <f>H121+H125+H128</f>
        <v>1173500.914</v>
      </c>
      <c r="I120" s="11">
        <f>I121+I125+I128</f>
        <v>1065651.4300000002</v>
      </c>
      <c r="J120" s="11">
        <f aca="true" t="shared" si="64" ref="J120:P120">J121+J125+J128+J127</f>
        <v>1139196.1</v>
      </c>
      <c r="K120" s="11">
        <f t="shared" si="64"/>
        <v>1122129.436</v>
      </c>
      <c r="L120" s="11">
        <f t="shared" si="64"/>
        <v>1035683.69</v>
      </c>
      <c r="M120" s="11">
        <f t="shared" si="64"/>
        <v>989582.1</v>
      </c>
      <c r="N120" s="11">
        <f t="shared" si="64"/>
        <v>1023439.7</v>
      </c>
      <c r="O120" s="11">
        <f t="shared" si="64"/>
        <v>1058843.3</v>
      </c>
      <c r="P120" s="11">
        <f t="shared" si="64"/>
        <v>246111.8</v>
      </c>
    </row>
    <row r="121" spans="1:16" s="9" customFormat="1" ht="15.75">
      <c r="A121" s="41"/>
      <c r="B121" s="29"/>
      <c r="C121" s="14" t="s">
        <v>2</v>
      </c>
      <c r="D121" s="10"/>
      <c r="E121" s="11">
        <f t="shared" si="62"/>
        <v>9049826.454</v>
      </c>
      <c r="F121" s="11">
        <f>SUM(F122:F123)</f>
        <v>731508.31</v>
      </c>
      <c r="G121" s="11">
        <f aca="true" t="shared" si="65" ref="G121:P121">SUM(G122:G123)</f>
        <v>817624</v>
      </c>
      <c r="H121" s="11">
        <f t="shared" si="65"/>
        <v>848804.714</v>
      </c>
      <c r="I121" s="11">
        <f t="shared" si="65"/>
        <v>743397.53</v>
      </c>
      <c r="J121" s="11">
        <f t="shared" si="65"/>
        <v>933719.6</v>
      </c>
      <c r="K121" s="11">
        <f t="shared" si="65"/>
        <v>1070732.4</v>
      </c>
      <c r="L121" s="11">
        <f t="shared" si="65"/>
        <v>985906.2999999999</v>
      </c>
      <c r="M121" s="11">
        <f t="shared" si="65"/>
        <v>940334.1</v>
      </c>
      <c r="N121" s="11">
        <f t="shared" si="65"/>
        <v>972221.7999999999</v>
      </c>
      <c r="O121" s="11">
        <f t="shared" si="65"/>
        <v>1005577.7</v>
      </c>
      <c r="P121" s="11">
        <f t="shared" si="65"/>
        <v>0</v>
      </c>
    </row>
    <row r="122" spans="1:16" s="9" customFormat="1" ht="15.75">
      <c r="A122" s="41"/>
      <c r="B122" s="29"/>
      <c r="C122" s="14"/>
      <c r="D122" s="10" t="s">
        <v>15</v>
      </c>
      <c r="E122" s="11">
        <f t="shared" si="62"/>
        <v>13029.3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2968.2</v>
      </c>
      <c r="M122" s="11">
        <v>3373.7</v>
      </c>
      <c r="N122" s="11">
        <v>3291.7</v>
      </c>
      <c r="O122" s="11">
        <v>3395.7</v>
      </c>
      <c r="P122" s="12">
        <v>0</v>
      </c>
    </row>
    <row r="123" spans="1:16" s="9" customFormat="1" ht="15.75">
      <c r="A123" s="41"/>
      <c r="B123" s="29"/>
      <c r="C123" s="14"/>
      <c r="D123" s="10" t="s">
        <v>9</v>
      </c>
      <c r="E123" s="11">
        <f t="shared" si="62"/>
        <v>9036797.154</v>
      </c>
      <c r="F123" s="11">
        <v>731508.31</v>
      </c>
      <c r="G123" s="11">
        <v>817624</v>
      </c>
      <c r="H123" s="11">
        <v>848804.714</v>
      </c>
      <c r="I123" s="11">
        <v>743397.53</v>
      </c>
      <c r="J123" s="11">
        <v>933719.6</v>
      </c>
      <c r="K123" s="11">
        <v>1070732.4</v>
      </c>
      <c r="L123" s="11">
        <v>982938.1</v>
      </c>
      <c r="M123" s="11">
        <v>936960.4</v>
      </c>
      <c r="N123" s="11">
        <v>968930.1</v>
      </c>
      <c r="O123" s="11">
        <v>1002182</v>
      </c>
      <c r="P123" s="12">
        <v>0</v>
      </c>
    </row>
    <row r="124" spans="1:16" s="9" customFormat="1" ht="31.5">
      <c r="A124" s="41"/>
      <c r="B124" s="29"/>
      <c r="C124" s="13" t="s">
        <v>7</v>
      </c>
      <c r="D124" s="10"/>
      <c r="E124" s="11">
        <f t="shared" si="62"/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2">
        <v>0</v>
      </c>
    </row>
    <row r="125" spans="1:16" s="9" customFormat="1" ht="15.75">
      <c r="A125" s="41"/>
      <c r="B125" s="29"/>
      <c r="C125" s="13" t="s">
        <v>3</v>
      </c>
      <c r="D125" s="10"/>
      <c r="E125" s="11">
        <f t="shared" si="62"/>
        <v>1668881.4952200002</v>
      </c>
      <c r="F125" s="11">
        <f aca="true" t="shared" si="66" ref="F125:P125">F126</f>
        <v>105487.175</v>
      </c>
      <c r="G125" s="11">
        <f>G126</f>
        <v>209949.99422</v>
      </c>
      <c r="H125" s="11">
        <f t="shared" si="66"/>
        <v>324696.2</v>
      </c>
      <c r="I125" s="11">
        <f t="shared" si="66"/>
        <v>322253.9</v>
      </c>
      <c r="J125" s="11">
        <f t="shared" si="66"/>
        <v>205476.5</v>
      </c>
      <c r="K125" s="11">
        <f t="shared" si="66"/>
        <v>51397.036</v>
      </c>
      <c r="L125" s="11">
        <f t="shared" si="66"/>
        <v>49777.39</v>
      </c>
      <c r="M125" s="11">
        <f t="shared" si="66"/>
        <v>49248</v>
      </c>
      <c r="N125" s="11">
        <f t="shared" si="66"/>
        <v>51217.9</v>
      </c>
      <c r="O125" s="11">
        <f t="shared" si="66"/>
        <v>53265.6</v>
      </c>
      <c r="P125" s="11">
        <f t="shared" si="66"/>
        <v>246111.8</v>
      </c>
    </row>
    <row r="126" spans="1:16" s="9" customFormat="1" ht="15.75">
      <c r="A126" s="41"/>
      <c r="B126" s="29"/>
      <c r="C126" s="13"/>
      <c r="D126" s="10" t="s">
        <v>9</v>
      </c>
      <c r="E126" s="11">
        <f t="shared" si="62"/>
        <v>1668881.4952200002</v>
      </c>
      <c r="F126" s="11">
        <v>105487.175</v>
      </c>
      <c r="G126" s="11">
        <v>209949.99422</v>
      </c>
      <c r="H126" s="11">
        <v>324696.2</v>
      </c>
      <c r="I126" s="11">
        <v>322253.9</v>
      </c>
      <c r="J126" s="11">
        <v>205476.5</v>
      </c>
      <c r="K126" s="11">
        <v>51397.036</v>
      </c>
      <c r="L126" s="11">
        <v>49777.39</v>
      </c>
      <c r="M126" s="11">
        <v>49248</v>
      </c>
      <c r="N126" s="11">
        <v>51217.9</v>
      </c>
      <c r="O126" s="11">
        <v>53265.6</v>
      </c>
      <c r="P126" s="12">
        <v>246111.8</v>
      </c>
    </row>
    <row r="127" spans="1:16" s="9" customFormat="1" ht="15.75">
      <c r="A127" s="41"/>
      <c r="B127" s="29"/>
      <c r="C127" s="13" t="s">
        <v>4</v>
      </c>
      <c r="D127" s="10"/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2">
        <v>0</v>
      </c>
    </row>
    <row r="128" spans="1:16" s="9" customFormat="1" ht="31.5">
      <c r="A128" s="41"/>
      <c r="B128" s="29"/>
      <c r="C128" s="13" t="s">
        <v>47</v>
      </c>
      <c r="D128" s="10"/>
      <c r="E128" s="11">
        <f>SUM(F128:K128)</f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2">
        <v>0</v>
      </c>
    </row>
    <row r="129" spans="1:16" s="9" customFormat="1" ht="15.75">
      <c r="A129" s="41" t="s">
        <v>56</v>
      </c>
      <c r="B129" s="29" t="s">
        <v>83</v>
      </c>
      <c r="C129" s="13" t="s">
        <v>6</v>
      </c>
      <c r="D129" s="7"/>
      <c r="E129" s="11">
        <f aca="true" t="shared" si="67" ref="E129:E134">SUM(F129:P129)</f>
        <v>20244169.09473</v>
      </c>
      <c r="F129" s="11">
        <f>F133</f>
        <v>1673309.63271</v>
      </c>
      <c r="G129" s="11">
        <f>SUM(G130)</f>
        <v>1783376.268</v>
      </c>
      <c r="H129" s="11">
        <f>H133+H131</f>
        <v>1764570.05335</v>
      </c>
      <c r="I129" s="11">
        <f>I133+I131</f>
        <v>1721144.33</v>
      </c>
      <c r="J129" s="11">
        <f>J130+J132</f>
        <v>1794268.5448</v>
      </c>
      <c r="K129" s="11">
        <f aca="true" t="shared" si="68" ref="K129:P129">K130+K132</f>
        <v>1707366.5893899999</v>
      </c>
      <c r="L129" s="11">
        <f t="shared" si="68"/>
        <v>1732174.96663</v>
      </c>
      <c r="M129" s="11">
        <f t="shared" si="68"/>
        <v>1815968.0999999999</v>
      </c>
      <c r="N129" s="11">
        <f t="shared" si="68"/>
        <v>1887849.8</v>
      </c>
      <c r="O129" s="11">
        <f t="shared" si="68"/>
        <v>1962594.9</v>
      </c>
      <c r="P129" s="11">
        <f t="shared" si="68"/>
        <v>2401545.90985</v>
      </c>
    </row>
    <row r="130" spans="1:16" s="9" customFormat="1" ht="31.5">
      <c r="A130" s="41"/>
      <c r="B130" s="29"/>
      <c r="C130" s="13" t="s">
        <v>49</v>
      </c>
      <c r="D130" s="7"/>
      <c r="E130" s="11">
        <f t="shared" si="67"/>
        <v>20226009.48488</v>
      </c>
      <c r="F130" s="11">
        <f>F133</f>
        <v>1673309.63271</v>
      </c>
      <c r="G130" s="11">
        <f>SUM(G133+G131)</f>
        <v>1783376.268</v>
      </c>
      <c r="H130" s="11">
        <f>H133+H131</f>
        <v>1764570.05335</v>
      </c>
      <c r="I130" s="11">
        <f>I133+I131</f>
        <v>1721144.33</v>
      </c>
      <c r="J130" s="11">
        <f>J133+J131+J135+J136</f>
        <v>1794268.5448</v>
      </c>
      <c r="K130" s="11">
        <f aca="true" t="shared" si="69" ref="K130:P130">K133+K131+K135+K136</f>
        <v>1707366.5893899999</v>
      </c>
      <c r="L130" s="11">
        <f t="shared" si="69"/>
        <v>1732174.96663</v>
      </c>
      <c r="M130" s="11">
        <f t="shared" si="69"/>
        <v>1815968.0999999999</v>
      </c>
      <c r="N130" s="11">
        <f t="shared" si="69"/>
        <v>1887849.8</v>
      </c>
      <c r="O130" s="11">
        <f t="shared" si="69"/>
        <v>1962594.9</v>
      </c>
      <c r="P130" s="11">
        <f t="shared" si="69"/>
        <v>2383386.3</v>
      </c>
    </row>
    <row r="131" spans="1:16" s="9" customFormat="1" ht="15.75">
      <c r="A131" s="41"/>
      <c r="B131" s="29"/>
      <c r="C131" s="14" t="s">
        <v>2</v>
      </c>
      <c r="D131" s="10" t="s">
        <v>9</v>
      </c>
      <c r="E131" s="11">
        <f t="shared" si="67"/>
        <v>37536.722350000004</v>
      </c>
      <c r="F131" s="11">
        <v>0</v>
      </c>
      <c r="G131" s="11">
        <v>4191.021</v>
      </c>
      <c r="H131" s="11">
        <v>7363.20135</v>
      </c>
      <c r="I131" s="11">
        <v>5563.8</v>
      </c>
      <c r="J131" s="11">
        <v>3117.2</v>
      </c>
      <c r="K131" s="11">
        <v>3920.2</v>
      </c>
      <c r="L131" s="11">
        <v>3351.3</v>
      </c>
      <c r="M131" s="11">
        <v>3500.2</v>
      </c>
      <c r="N131" s="11">
        <v>3333.8</v>
      </c>
      <c r="O131" s="11">
        <v>3196</v>
      </c>
      <c r="P131" s="12">
        <v>0</v>
      </c>
    </row>
    <row r="132" spans="1:16" s="9" customFormat="1" ht="31.5">
      <c r="A132" s="41"/>
      <c r="B132" s="29"/>
      <c r="C132" s="13" t="s">
        <v>7</v>
      </c>
      <c r="D132" s="10"/>
      <c r="E132" s="11">
        <f t="shared" si="67"/>
        <v>18159.60985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2">
        <v>18159.60985</v>
      </c>
    </row>
    <row r="133" spans="1:16" s="9" customFormat="1" ht="15.75">
      <c r="A133" s="41"/>
      <c r="B133" s="29"/>
      <c r="C133" s="13" t="s">
        <v>3</v>
      </c>
      <c r="D133" s="10"/>
      <c r="E133" s="11">
        <f t="shared" si="67"/>
        <v>20188472.76253</v>
      </c>
      <c r="F133" s="11">
        <f aca="true" t="shared" si="70" ref="F133:P133">F134</f>
        <v>1673309.63271</v>
      </c>
      <c r="G133" s="11">
        <f t="shared" si="70"/>
        <v>1779185.247</v>
      </c>
      <c r="H133" s="11">
        <f t="shared" si="70"/>
        <v>1757206.852</v>
      </c>
      <c r="I133" s="11">
        <f>I134</f>
        <v>1715580.53</v>
      </c>
      <c r="J133" s="11">
        <f t="shared" si="70"/>
        <v>1791151.3448</v>
      </c>
      <c r="K133" s="11">
        <f t="shared" si="70"/>
        <v>1703446.38939</v>
      </c>
      <c r="L133" s="11">
        <f t="shared" si="70"/>
        <v>1728823.6666299999</v>
      </c>
      <c r="M133" s="11">
        <f t="shared" si="70"/>
        <v>1812467.9</v>
      </c>
      <c r="N133" s="11">
        <f t="shared" si="70"/>
        <v>1884516</v>
      </c>
      <c r="O133" s="11">
        <f t="shared" si="70"/>
        <v>1959398.9</v>
      </c>
      <c r="P133" s="11">
        <f t="shared" si="70"/>
        <v>2383386.3</v>
      </c>
    </row>
    <row r="134" spans="1:16" s="9" customFormat="1" ht="15.75">
      <c r="A134" s="41"/>
      <c r="B134" s="29"/>
      <c r="C134" s="13"/>
      <c r="D134" s="10" t="s">
        <v>9</v>
      </c>
      <c r="E134" s="11">
        <f t="shared" si="67"/>
        <v>20188472.76253</v>
      </c>
      <c r="F134" s="11">
        <v>1673309.63271</v>
      </c>
      <c r="G134" s="11">
        <v>1779185.247</v>
      </c>
      <c r="H134" s="11">
        <f>1797206.852-40000</f>
        <v>1757206.852</v>
      </c>
      <c r="I134" s="11">
        <v>1715580.53</v>
      </c>
      <c r="J134" s="11">
        <v>1791151.3448</v>
      </c>
      <c r="K134" s="11">
        <v>1703446.38939</v>
      </c>
      <c r="L134" s="11">
        <v>1728823.6666299999</v>
      </c>
      <c r="M134" s="11">
        <v>1812467.9</v>
      </c>
      <c r="N134" s="11">
        <v>1884516</v>
      </c>
      <c r="O134" s="11">
        <v>1959398.9</v>
      </c>
      <c r="P134" s="12">
        <v>2383386.3</v>
      </c>
    </row>
    <row r="135" spans="1:16" s="9" customFormat="1" ht="15.75">
      <c r="A135" s="41"/>
      <c r="B135" s="29"/>
      <c r="C135" s="13" t="s">
        <v>4</v>
      </c>
      <c r="D135" s="10"/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2">
        <v>0</v>
      </c>
    </row>
    <row r="136" spans="1:16" s="9" customFormat="1" ht="31.5">
      <c r="A136" s="41"/>
      <c r="B136" s="29"/>
      <c r="C136" s="13" t="s">
        <v>47</v>
      </c>
      <c r="D136" s="10"/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2">
        <v>0</v>
      </c>
    </row>
    <row r="137" spans="1:16" s="9" customFormat="1" ht="15.75">
      <c r="A137" s="41" t="s">
        <v>57</v>
      </c>
      <c r="B137" s="29" t="s">
        <v>118</v>
      </c>
      <c r="C137" s="13" t="s">
        <v>6</v>
      </c>
      <c r="D137" s="7"/>
      <c r="E137" s="11">
        <f>SUM(F137:P137)</f>
        <v>5396187.725620001</v>
      </c>
      <c r="F137" s="11">
        <f>SUM(F139+F140+F141)</f>
        <v>489659.04329999996</v>
      </c>
      <c r="G137" s="11">
        <f>SUM(G139+G140+G141)</f>
        <v>537368.3023</v>
      </c>
      <c r="H137" s="11">
        <f>SUM(H139+H140+H141)</f>
        <v>533804.4489999999</v>
      </c>
      <c r="I137" s="11">
        <f>SUM(I139+I140+I141)</f>
        <v>532722.995</v>
      </c>
      <c r="J137" s="11">
        <f>J138+J140</f>
        <v>493804.853</v>
      </c>
      <c r="K137" s="11">
        <f aca="true" t="shared" si="71" ref="K137:P137">K138+K140</f>
        <v>381544.09419</v>
      </c>
      <c r="L137" s="11">
        <f t="shared" si="71"/>
        <v>456022.70882999996</v>
      </c>
      <c r="M137" s="11">
        <f t="shared" si="71"/>
        <v>448648.1</v>
      </c>
      <c r="N137" s="11">
        <f t="shared" si="71"/>
        <v>451559.2</v>
      </c>
      <c r="O137" s="11">
        <f t="shared" si="71"/>
        <v>456176.4</v>
      </c>
      <c r="P137" s="11">
        <f t="shared" si="71"/>
        <v>614877.58</v>
      </c>
    </row>
    <row r="138" spans="1:16" s="9" customFormat="1" ht="31.5">
      <c r="A138" s="41"/>
      <c r="B138" s="29"/>
      <c r="C138" s="13" t="s">
        <v>48</v>
      </c>
      <c r="D138" s="7"/>
      <c r="E138" s="11">
        <f>SUM(F138:P138)</f>
        <v>5396187.725620001</v>
      </c>
      <c r="F138" s="11">
        <f>SUM(F139+F141)</f>
        <v>489659.04329999996</v>
      </c>
      <c r="G138" s="11">
        <f>SUM(G139+G141)</f>
        <v>537368.3023</v>
      </c>
      <c r="H138" s="11">
        <f>SUM(H139+H141)</f>
        <v>533804.4489999999</v>
      </c>
      <c r="I138" s="11">
        <f>SUM(I139+I141)</f>
        <v>532722.995</v>
      </c>
      <c r="J138" s="11">
        <f>SUM(J139+J141+J143+J144)</f>
        <v>493804.853</v>
      </c>
      <c r="K138" s="11">
        <f aca="true" t="shared" si="72" ref="K138:P138">SUM(K139+K141+K143+K144)</f>
        <v>381544.09419</v>
      </c>
      <c r="L138" s="11">
        <f t="shared" si="72"/>
        <v>456022.70882999996</v>
      </c>
      <c r="M138" s="11">
        <f t="shared" si="72"/>
        <v>448648.1</v>
      </c>
      <c r="N138" s="11">
        <f t="shared" si="72"/>
        <v>451559.2</v>
      </c>
      <c r="O138" s="11">
        <f t="shared" si="72"/>
        <v>456176.4</v>
      </c>
      <c r="P138" s="11">
        <f t="shared" si="72"/>
        <v>614877.58</v>
      </c>
    </row>
    <row r="139" spans="1:16" s="9" customFormat="1" ht="15.75">
      <c r="A139" s="41"/>
      <c r="B139" s="29"/>
      <c r="C139" s="14" t="s">
        <v>2</v>
      </c>
      <c r="D139" s="10" t="s">
        <v>9</v>
      </c>
      <c r="E139" s="11">
        <f>SUM(F139:P139)</f>
        <v>3112.78845</v>
      </c>
      <c r="F139" s="11">
        <v>1686.15011</v>
      </c>
      <c r="G139" s="11">
        <v>1426.63834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2">
        <v>0</v>
      </c>
    </row>
    <row r="140" spans="1:16" s="9" customFormat="1" ht="31.5">
      <c r="A140" s="41"/>
      <c r="B140" s="29"/>
      <c r="C140" s="13" t="s">
        <v>7</v>
      </c>
      <c r="D140" s="10"/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</row>
    <row r="141" spans="1:16" s="9" customFormat="1" ht="15.75">
      <c r="A141" s="41"/>
      <c r="B141" s="29"/>
      <c r="C141" s="13" t="s">
        <v>3</v>
      </c>
      <c r="D141" s="10"/>
      <c r="E141" s="11">
        <f>SUM(F141:P141)</f>
        <v>5393074.937170001</v>
      </c>
      <c r="F141" s="11">
        <f aca="true" t="shared" si="73" ref="F141:P141">F142</f>
        <v>487972.89319</v>
      </c>
      <c r="G141" s="11">
        <f t="shared" si="73"/>
        <v>535941.66396</v>
      </c>
      <c r="H141" s="11">
        <f t="shared" si="73"/>
        <v>533804.4489999999</v>
      </c>
      <c r="I141" s="11">
        <f>I142</f>
        <v>532722.995</v>
      </c>
      <c r="J141" s="11">
        <f t="shared" si="73"/>
        <v>493804.853</v>
      </c>
      <c r="K141" s="11">
        <f t="shared" si="73"/>
        <v>381544.09419</v>
      </c>
      <c r="L141" s="11">
        <f t="shared" si="73"/>
        <v>456022.70882999996</v>
      </c>
      <c r="M141" s="11">
        <f t="shared" si="73"/>
        <v>448648.1</v>
      </c>
      <c r="N141" s="11">
        <f t="shared" si="73"/>
        <v>451559.2</v>
      </c>
      <c r="O141" s="11">
        <f t="shared" si="73"/>
        <v>456176.4</v>
      </c>
      <c r="P141" s="11">
        <f t="shared" si="73"/>
        <v>614877.58</v>
      </c>
    </row>
    <row r="142" spans="1:16" s="9" customFormat="1" ht="15.75">
      <c r="A142" s="41"/>
      <c r="B142" s="29"/>
      <c r="C142" s="13"/>
      <c r="D142" s="10" t="s">
        <v>9</v>
      </c>
      <c r="E142" s="11">
        <f>SUM(F142:P142)</f>
        <v>5393074.937170001</v>
      </c>
      <c r="F142" s="11">
        <v>487972.89319</v>
      </c>
      <c r="G142" s="11">
        <v>535941.66396</v>
      </c>
      <c r="H142" s="11">
        <f>534211.379+640-1046.93</f>
        <v>533804.4489999999</v>
      </c>
      <c r="I142" s="11">
        <v>532722.995</v>
      </c>
      <c r="J142" s="11">
        <v>493804.853</v>
      </c>
      <c r="K142" s="11">
        <v>381544.09419</v>
      </c>
      <c r="L142" s="11">
        <v>456022.70882999996</v>
      </c>
      <c r="M142" s="11">
        <v>448648.1</v>
      </c>
      <c r="N142" s="11">
        <v>451559.2</v>
      </c>
      <c r="O142" s="11">
        <v>456176.4</v>
      </c>
      <c r="P142" s="12">
        <v>614877.58</v>
      </c>
    </row>
    <row r="143" spans="1:16" s="9" customFormat="1" ht="15.75">
      <c r="A143" s="41"/>
      <c r="B143" s="29"/>
      <c r="C143" s="13" t="s">
        <v>4</v>
      </c>
      <c r="D143" s="10"/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2">
        <v>0</v>
      </c>
    </row>
    <row r="144" spans="1:16" s="9" customFormat="1" ht="31.5">
      <c r="A144" s="41"/>
      <c r="B144" s="29"/>
      <c r="C144" s="13" t="s">
        <v>47</v>
      </c>
      <c r="D144" s="10"/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2">
        <v>0</v>
      </c>
    </row>
    <row r="145" spans="1:16" s="9" customFormat="1" ht="15.75">
      <c r="A145" s="41" t="s">
        <v>58</v>
      </c>
      <c r="B145" s="29" t="s">
        <v>117</v>
      </c>
      <c r="C145" s="13" t="s">
        <v>6</v>
      </c>
      <c r="D145" s="7"/>
      <c r="E145" s="11">
        <f aca="true" t="shared" si="74" ref="E145:E151">SUM(F145:P145)</f>
        <v>19985566.4969</v>
      </c>
      <c r="F145" s="11">
        <f aca="true" t="shared" si="75" ref="F145:I146">F146+F148</f>
        <v>1318914.27054</v>
      </c>
      <c r="G145" s="11">
        <f t="shared" si="75"/>
        <v>1557282.26944</v>
      </c>
      <c r="H145" s="11">
        <f t="shared" si="75"/>
        <v>1569915.97261</v>
      </c>
      <c r="I145" s="11">
        <f t="shared" si="75"/>
        <v>1658052.9000000001</v>
      </c>
      <c r="J145" s="11">
        <f>J146+J148</f>
        <v>1019247.5752000001</v>
      </c>
      <c r="K145" s="11">
        <f aca="true" t="shared" si="76" ref="K145:P145">K146+K148</f>
        <v>1970925.361</v>
      </c>
      <c r="L145" s="11">
        <f t="shared" si="76"/>
        <v>2337677.84811</v>
      </c>
      <c r="M145" s="11">
        <f t="shared" si="76"/>
        <v>2155702.0999999996</v>
      </c>
      <c r="N145" s="11">
        <f t="shared" si="76"/>
        <v>2222307.7</v>
      </c>
      <c r="O145" s="11">
        <f t="shared" si="76"/>
        <v>2324492.4</v>
      </c>
      <c r="P145" s="11">
        <f t="shared" si="76"/>
        <v>1851048.1</v>
      </c>
    </row>
    <row r="146" spans="1:16" s="9" customFormat="1" ht="31.5">
      <c r="A146" s="41"/>
      <c r="B146" s="29"/>
      <c r="C146" s="13" t="s">
        <v>49</v>
      </c>
      <c r="D146" s="7"/>
      <c r="E146" s="11">
        <f t="shared" si="74"/>
        <v>19985566.4969</v>
      </c>
      <c r="F146" s="11">
        <f t="shared" si="75"/>
        <v>1318914.27054</v>
      </c>
      <c r="G146" s="11">
        <f t="shared" si="75"/>
        <v>1557282.26944</v>
      </c>
      <c r="H146" s="11">
        <f t="shared" si="75"/>
        <v>1569915.97261</v>
      </c>
      <c r="I146" s="11">
        <f t="shared" si="75"/>
        <v>1658052.9000000001</v>
      </c>
      <c r="J146" s="11">
        <f aca="true" t="shared" si="77" ref="J146:P146">J147+J149+J152+J153</f>
        <v>1019247.5752000001</v>
      </c>
      <c r="K146" s="11">
        <f t="shared" si="77"/>
        <v>1970925.361</v>
      </c>
      <c r="L146" s="11">
        <f t="shared" si="77"/>
        <v>2337677.84811</v>
      </c>
      <c r="M146" s="11">
        <f t="shared" si="77"/>
        <v>2155702.0999999996</v>
      </c>
      <c r="N146" s="11">
        <f t="shared" si="77"/>
        <v>2222307.7</v>
      </c>
      <c r="O146" s="11">
        <f t="shared" si="77"/>
        <v>2324492.4</v>
      </c>
      <c r="P146" s="11">
        <f t="shared" si="77"/>
        <v>1851048.1</v>
      </c>
    </row>
    <row r="147" spans="1:16" s="9" customFormat="1" ht="15.75">
      <c r="A147" s="41"/>
      <c r="B147" s="29"/>
      <c r="C147" s="14" t="s">
        <v>2</v>
      </c>
      <c r="D147" s="10" t="s">
        <v>9</v>
      </c>
      <c r="E147" s="11">
        <f t="shared" si="74"/>
        <v>8798992.74972</v>
      </c>
      <c r="F147" s="11">
        <v>394276.2</v>
      </c>
      <c r="G147" s="11">
        <v>440029.73711</v>
      </c>
      <c r="H147" s="11">
        <v>416162.81261</v>
      </c>
      <c r="I147" s="11">
        <v>520030.8</v>
      </c>
      <c r="J147" s="11">
        <v>188616.3</v>
      </c>
      <c r="K147" s="11">
        <v>1265726.1</v>
      </c>
      <c r="L147" s="11">
        <v>1528742.1</v>
      </c>
      <c r="M147" s="11">
        <v>1299484.4</v>
      </c>
      <c r="N147" s="11">
        <v>1337879.6</v>
      </c>
      <c r="O147" s="11">
        <v>1408044.7</v>
      </c>
      <c r="P147" s="12">
        <v>0</v>
      </c>
    </row>
    <row r="148" spans="1:16" s="9" customFormat="1" ht="31.5">
      <c r="A148" s="41"/>
      <c r="B148" s="29"/>
      <c r="C148" s="13" t="s">
        <v>7</v>
      </c>
      <c r="D148" s="10"/>
      <c r="E148" s="11">
        <f t="shared" si="74"/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2">
        <v>0</v>
      </c>
    </row>
    <row r="149" spans="1:16" s="9" customFormat="1" ht="15.75">
      <c r="A149" s="41"/>
      <c r="B149" s="29"/>
      <c r="C149" s="13" t="s">
        <v>3</v>
      </c>
      <c r="D149" s="10"/>
      <c r="E149" s="11">
        <f t="shared" si="74"/>
        <v>11186573.74718</v>
      </c>
      <c r="F149" s="11">
        <f>SUM(F150:F151)</f>
        <v>924638.07054</v>
      </c>
      <c r="G149" s="11">
        <f aca="true" t="shared" si="78" ref="G149:P149">SUM(G150:G151)</f>
        <v>1117252.53233</v>
      </c>
      <c r="H149" s="11">
        <f t="shared" si="78"/>
        <v>1153753.1600000001</v>
      </c>
      <c r="I149" s="11">
        <f t="shared" si="78"/>
        <v>1138022.1</v>
      </c>
      <c r="J149" s="11">
        <f t="shared" si="78"/>
        <v>830631.2752</v>
      </c>
      <c r="K149" s="11">
        <f t="shared" si="78"/>
        <v>705199.261</v>
      </c>
      <c r="L149" s="11">
        <f t="shared" si="78"/>
        <v>808935.74811</v>
      </c>
      <c r="M149" s="11">
        <f t="shared" si="78"/>
        <v>856217.7</v>
      </c>
      <c r="N149" s="11">
        <f t="shared" si="78"/>
        <v>884428.1</v>
      </c>
      <c r="O149" s="11">
        <f t="shared" si="78"/>
        <v>916447.7</v>
      </c>
      <c r="P149" s="11">
        <f t="shared" si="78"/>
        <v>1851048.1</v>
      </c>
    </row>
    <row r="150" spans="1:16" s="9" customFormat="1" ht="15.75">
      <c r="A150" s="41"/>
      <c r="B150" s="29"/>
      <c r="C150" s="13"/>
      <c r="D150" s="10" t="s">
        <v>21</v>
      </c>
      <c r="E150" s="11">
        <f t="shared" si="74"/>
        <v>887064.64695</v>
      </c>
      <c r="F150" s="11">
        <v>108376.3804</v>
      </c>
      <c r="G150" s="11">
        <v>141688.26655</v>
      </c>
      <c r="H150" s="11">
        <v>170000</v>
      </c>
      <c r="I150" s="11">
        <v>145000</v>
      </c>
      <c r="J150" s="11">
        <v>177000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2">
        <v>145000</v>
      </c>
    </row>
    <row r="151" spans="1:16" s="9" customFormat="1" ht="15.75">
      <c r="A151" s="41"/>
      <c r="B151" s="29"/>
      <c r="C151" s="13"/>
      <c r="D151" s="10" t="s">
        <v>9</v>
      </c>
      <c r="E151" s="11">
        <f t="shared" si="74"/>
        <v>10299509.100229999</v>
      </c>
      <c r="F151" s="11">
        <v>816261.69014</v>
      </c>
      <c r="G151" s="11">
        <v>975564.26578</v>
      </c>
      <c r="H151" s="11">
        <v>983753.16</v>
      </c>
      <c r="I151" s="11">
        <v>993022.1</v>
      </c>
      <c r="J151" s="11">
        <v>653631.2752</v>
      </c>
      <c r="K151" s="11">
        <v>705199.261</v>
      </c>
      <c r="L151" s="11">
        <v>808935.74811</v>
      </c>
      <c r="M151" s="11">
        <v>856217.7</v>
      </c>
      <c r="N151" s="11">
        <v>884428.1</v>
      </c>
      <c r="O151" s="11">
        <v>916447.7</v>
      </c>
      <c r="P151" s="12">
        <v>1706048.1</v>
      </c>
    </row>
    <row r="152" spans="1:16" s="9" customFormat="1" ht="15.75">
      <c r="A152" s="41"/>
      <c r="B152" s="29"/>
      <c r="C152" s="13" t="s">
        <v>4</v>
      </c>
      <c r="D152" s="10"/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2">
        <v>0</v>
      </c>
    </row>
    <row r="153" spans="1:16" s="9" customFormat="1" ht="31.5">
      <c r="A153" s="41"/>
      <c r="B153" s="29"/>
      <c r="C153" s="13" t="s">
        <v>47</v>
      </c>
      <c r="D153" s="10"/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2">
        <v>0</v>
      </c>
    </row>
    <row r="154" spans="1:16" s="9" customFormat="1" ht="15.75">
      <c r="A154" s="41" t="s">
        <v>59</v>
      </c>
      <c r="B154" s="29" t="s">
        <v>116</v>
      </c>
      <c r="C154" s="13" t="s">
        <v>6</v>
      </c>
      <c r="D154" s="7"/>
      <c r="E154" s="11">
        <f>SUM(F154:P154)</f>
        <v>1462205.0600100001</v>
      </c>
      <c r="F154" s="11">
        <f>F158</f>
        <v>59111.75</v>
      </c>
      <c r="G154" s="11">
        <f>G158</f>
        <v>66552.58</v>
      </c>
      <c r="H154" s="11">
        <f>H158</f>
        <v>81927.8</v>
      </c>
      <c r="I154" s="11">
        <f>I158</f>
        <v>71380.92</v>
      </c>
      <c r="J154" s="11">
        <f>J155+J157</f>
        <v>83866</v>
      </c>
      <c r="K154" s="11">
        <f aca="true" t="shared" si="79" ref="K154:P154">K155+K157</f>
        <v>96721.2883</v>
      </c>
      <c r="L154" s="11">
        <f t="shared" si="79"/>
        <v>123612.53471</v>
      </c>
      <c r="M154" s="11">
        <f t="shared" si="79"/>
        <v>265501</v>
      </c>
      <c r="N154" s="11">
        <f t="shared" si="79"/>
        <v>268570.776</v>
      </c>
      <c r="O154" s="11">
        <f t="shared" si="79"/>
        <v>276688.071</v>
      </c>
      <c r="P154" s="11">
        <f t="shared" si="79"/>
        <v>68272.34</v>
      </c>
    </row>
    <row r="155" spans="1:16" s="9" customFormat="1" ht="31.5">
      <c r="A155" s="41"/>
      <c r="B155" s="29"/>
      <c r="C155" s="13" t="s">
        <v>49</v>
      </c>
      <c r="D155" s="7"/>
      <c r="E155" s="11">
        <f>SUM(F155:P155)</f>
        <v>1462205.0600100001</v>
      </c>
      <c r="F155" s="11">
        <f>F158</f>
        <v>59111.75</v>
      </c>
      <c r="G155" s="11">
        <f>G158</f>
        <v>66552.58</v>
      </c>
      <c r="H155" s="11">
        <f>H158</f>
        <v>81927.8</v>
      </c>
      <c r="I155" s="11">
        <f>I158</f>
        <v>71380.92</v>
      </c>
      <c r="J155" s="11">
        <f>J158+J156+J160+J161</f>
        <v>83866</v>
      </c>
      <c r="K155" s="11">
        <f aca="true" t="shared" si="80" ref="K155:P155">K158+K156+K160+K161</f>
        <v>96721.2883</v>
      </c>
      <c r="L155" s="11">
        <f t="shared" si="80"/>
        <v>123612.53471</v>
      </c>
      <c r="M155" s="11">
        <f t="shared" si="80"/>
        <v>265501</v>
      </c>
      <c r="N155" s="11">
        <f t="shared" si="80"/>
        <v>268570.776</v>
      </c>
      <c r="O155" s="11">
        <f t="shared" si="80"/>
        <v>276688.071</v>
      </c>
      <c r="P155" s="11">
        <f t="shared" si="80"/>
        <v>68272.34</v>
      </c>
    </row>
    <row r="156" spans="1:16" s="9" customFormat="1" ht="15.75">
      <c r="A156" s="41"/>
      <c r="B156" s="29"/>
      <c r="C156" s="14" t="s">
        <v>2</v>
      </c>
      <c r="D156" s="10" t="s">
        <v>9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20811.5</v>
      </c>
      <c r="M156" s="11">
        <v>78053.6</v>
      </c>
      <c r="N156" s="11">
        <v>75258.8</v>
      </c>
      <c r="O156" s="11">
        <v>76961.9</v>
      </c>
      <c r="P156" s="12">
        <v>0</v>
      </c>
    </row>
    <row r="157" spans="1:16" s="9" customFormat="1" ht="31.5">
      <c r="A157" s="41"/>
      <c r="B157" s="29"/>
      <c r="C157" s="13" t="s">
        <v>7</v>
      </c>
      <c r="D157" s="10"/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2">
        <v>0</v>
      </c>
    </row>
    <row r="158" spans="1:16" s="9" customFormat="1" ht="15.75">
      <c r="A158" s="41"/>
      <c r="B158" s="29"/>
      <c r="C158" s="13" t="s">
        <v>3</v>
      </c>
      <c r="D158" s="10"/>
      <c r="E158" s="11">
        <f>SUM(F158:P158)</f>
        <v>1211119.26001</v>
      </c>
      <c r="F158" s="11">
        <f aca="true" t="shared" si="81" ref="F158:P158">F159</f>
        <v>59111.75</v>
      </c>
      <c r="G158" s="11">
        <f t="shared" si="81"/>
        <v>66552.58</v>
      </c>
      <c r="H158" s="11">
        <f t="shared" si="81"/>
        <v>81927.8</v>
      </c>
      <c r="I158" s="11">
        <f t="shared" si="81"/>
        <v>71380.92</v>
      </c>
      <c r="J158" s="11">
        <f t="shared" si="81"/>
        <v>83866</v>
      </c>
      <c r="K158" s="11">
        <f t="shared" si="81"/>
        <v>96721.2883</v>
      </c>
      <c r="L158" s="11">
        <f t="shared" si="81"/>
        <v>102801.03471</v>
      </c>
      <c r="M158" s="11">
        <f t="shared" si="81"/>
        <v>187447.4</v>
      </c>
      <c r="N158" s="11">
        <f t="shared" si="81"/>
        <v>193311.976</v>
      </c>
      <c r="O158" s="11">
        <f t="shared" si="81"/>
        <v>199726.171</v>
      </c>
      <c r="P158" s="11">
        <f t="shared" si="81"/>
        <v>68272.34</v>
      </c>
    </row>
    <row r="159" spans="1:16" s="9" customFormat="1" ht="15.75">
      <c r="A159" s="41"/>
      <c r="B159" s="29"/>
      <c r="C159" s="13"/>
      <c r="D159" s="10" t="s">
        <v>9</v>
      </c>
      <c r="E159" s="11">
        <f>SUM(F159:P159)</f>
        <v>1211119.26001</v>
      </c>
      <c r="F159" s="11">
        <v>59111.75</v>
      </c>
      <c r="G159" s="11">
        <v>66552.58</v>
      </c>
      <c r="H159" s="11">
        <v>81927.8</v>
      </c>
      <c r="I159" s="11">
        <v>71380.92</v>
      </c>
      <c r="J159" s="11">
        <v>83866</v>
      </c>
      <c r="K159" s="11">
        <v>96721.2883</v>
      </c>
      <c r="L159" s="11">
        <v>102801.03471</v>
      </c>
      <c r="M159" s="11">
        <v>187447.4</v>
      </c>
      <c r="N159" s="11">
        <v>193311.976</v>
      </c>
      <c r="O159" s="11">
        <v>199726.171</v>
      </c>
      <c r="P159" s="12">
        <v>68272.34</v>
      </c>
    </row>
    <row r="160" spans="1:16" s="9" customFormat="1" ht="15.75">
      <c r="A160" s="41"/>
      <c r="B160" s="29"/>
      <c r="C160" s="13" t="s">
        <v>4</v>
      </c>
      <c r="D160" s="10"/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2">
        <v>0</v>
      </c>
    </row>
    <row r="161" spans="1:16" s="9" customFormat="1" ht="31.5">
      <c r="A161" s="41"/>
      <c r="B161" s="29"/>
      <c r="C161" s="13" t="s">
        <v>47</v>
      </c>
      <c r="D161" s="10"/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2">
        <v>0</v>
      </c>
    </row>
    <row r="162" spans="1:16" s="9" customFormat="1" ht="15.75">
      <c r="A162" s="41" t="s">
        <v>127</v>
      </c>
      <c r="B162" s="29" t="s">
        <v>126</v>
      </c>
      <c r="C162" s="13" t="s">
        <v>6</v>
      </c>
      <c r="D162" s="7"/>
      <c r="E162" s="11">
        <f>SUM(F162:P162)</f>
        <v>9136097.29413</v>
      </c>
      <c r="F162" s="11">
        <f>F167</f>
        <v>0</v>
      </c>
      <c r="G162" s="11">
        <f>G167</f>
        <v>0</v>
      </c>
      <c r="H162" s="11">
        <f>H167</f>
        <v>0</v>
      </c>
      <c r="I162" s="11">
        <f>I167</f>
        <v>0</v>
      </c>
      <c r="J162" s="11">
        <f>SUM(J163+J166)</f>
        <v>912178.0684199999</v>
      </c>
      <c r="K162" s="11">
        <f aca="true" t="shared" si="82" ref="K162:P162">SUM(K163+K166)</f>
        <v>1313020.3354500001</v>
      </c>
      <c r="L162" s="11">
        <f t="shared" si="82"/>
        <v>1551864.89026</v>
      </c>
      <c r="M162" s="11">
        <f t="shared" si="82"/>
        <v>1704007</v>
      </c>
      <c r="N162" s="11">
        <f t="shared" si="82"/>
        <v>1786145.0999999999</v>
      </c>
      <c r="O162" s="11">
        <f t="shared" si="82"/>
        <v>1868881.9</v>
      </c>
      <c r="P162" s="11">
        <f t="shared" si="82"/>
        <v>0</v>
      </c>
    </row>
    <row r="163" spans="1:16" s="9" customFormat="1" ht="31.5">
      <c r="A163" s="41"/>
      <c r="B163" s="29"/>
      <c r="C163" s="13" t="s">
        <v>49</v>
      </c>
      <c r="D163" s="7"/>
      <c r="E163" s="11">
        <f>SUM(F163:P163)</f>
        <v>9136097.29413</v>
      </c>
      <c r="F163" s="11">
        <f>F167</f>
        <v>0</v>
      </c>
      <c r="G163" s="11">
        <f>G167</f>
        <v>0</v>
      </c>
      <c r="H163" s="11">
        <f>H167</f>
        <v>0</v>
      </c>
      <c r="I163" s="11">
        <f>I167</f>
        <v>0</v>
      </c>
      <c r="J163" s="11">
        <f aca="true" t="shared" si="83" ref="J163:P163">SUM(J164+J167+J171+J172)</f>
        <v>912178.0684199999</v>
      </c>
      <c r="K163" s="11">
        <f t="shared" si="83"/>
        <v>1313020.3354500001</v>
      </c>
      <c r="L163" s="11">
        <f t="shared" si="83"/>
        <v>1551864.89026</v>
      </c>
      <c r="M163" s="11">
        <f t="shared" si="83"/>
        <v>1704007</v>
      </c>
      <c r="N163" s="11">
        <f t="shared" si="83"/>
        <v>1786145.0999999999</v>
      </c>
      <c r="O163" s="11">
        <f t="shared" si="83"/>
        <v>1868881.9</v>
      </c>
      <c r="P163" s="11">
        <f t="shared" si="83"/>
        <v>0</v>
      </c>
    </row>
    <row r="164" spans="1:16" s="9" customFormat="1" ht="15.75">
      <c r="A164" s="41"/>
      <c r="B164" s="29"/>
      <c r="C164" s="14" t="s">
        <v>2</v>
      </c>
      <c r="D164" s="10"/>
      <c r="E164" s="11">
        <f>SUM(F164:P164)</f>
        <v>7248628.8</v>
      </c>
      <c r="F164" s="11">
        <f aca="true" t="shared" si="84" ref="F164:P164">F165</f>
        <v>0</v>
      </c>
      <c r="G164" s="11">
        <f t="shared" si="84"/>
        <v>0</v>
      </c>
      <c r="H164" s="11">
        <f t="shared" si="84"/>
        <v>0</v>
      </c>
      <c r="I164" s="11">
        <f t="shared" si="84"/>
        <v>0</v>
      </c>
      <c r="J164" s="11">
        <f t="shared" si="84"/>
        <v>790527.2</v>
      </c>
      <c r="K164" s="11">
        <f t="shared" si="84"/>
        <v>995873.9</v>
      </c>
      <c r="L164" s="11">
        <f t="shared" si="84"/>
        <v>1208883.1</v>
      </c>
      <c r="M164" s="11">
        <f t="shared" si="84"/>
        <v>1354927.5</v>
      </c>
      <c r="N164" s="11">
        <f t="shared" si="84"/>
        <v>1415695.4</v>
      </c>
      <c r="O164" s="11">
        <f t="shared" si="84"/>
        <v>1482721.7</v>
      </c>
      <c r="P164" s="11">
        <f t="shared" si="84"/>
        <v>0</v>
      </c>
    </row>
    <row r="165" spans="1:16" s="9" customFormat="1" ht="15.75">
      <c r="A165" s="41"/>
      <c r="B165" s="29"/>
      <c r="C165" s="14"/>
      <c r="D165" s="10" t="s">
        <v>9</v>
      </c>
      <c r="E165" s="11">
        <f>SUM(F165:P165)</f>
        <v>7248628.8</v>
      </c>
      <c r="F165" s="11">
        <v>0</v>
      </c>
      <c r="G165" s="11">
        <v>0</v>
      </c>
      <c r="H165" s="11">
        <v>0</v>
      </c>
      <c r="I165" s="11">
        <v>0</v>
      </c>
      <c r="J165" s="11">
        <v>790527.2</v>
      </c>
      <c r="K165" s="11">
        <v>995873.9</v>
      </c>
      <c r="L165" s="11">
        <v>1208883.1</v>
      </c>
      <c r="M165" s="11">
        <v>1354927.5</v>
      </c>
      <c r="N165" s="11">
        <v>1415695.4</v>
      </c>
      <c r="O165" s="11">
        <v>1482721.7</v>
      </c>
      <c r="P165" s="12">
        <v>0</v>
      </c>
    </row>
    <row r="166" spans="1:16" s="9" customFormat="1" ht="31.5">
      <c r="A166" s="41"/>
      <c r="B166" s="29"/>
      <c r="C166" s="13" t="s">
        <v>7</v>
      </c>
      <c r="D166" s="10"/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2">
        <v>0</v>
      </c>
    </row>
    <row r="167" spans="1:16" s="9" customFormat="1" ht="15.75">
      <c r="A167" s="41"/>
      <c r="B167" s="29"/>
      <c r="C167" s="13" t="s">
        <v>3</v>
      </c>
      <c r="D167" s="10"/>
      <c r="E167" s="11">
        <f>SUM(F167:P167)</f>
        <v>1887468.49413</v>
      </c>
      <c r="F167" s="11">
        <f aca="true" t="shared" si="85" ref="F167:P167">SUM(F168:F170)</f>
        <v>0</v>
      </c>
      <c r="G167" s="11">
        <f t="shared" si="85"/>
        <v>0</v>
      </c>
      <c r="H167" s="11">
        <f t="shared" si="85"/>
        <v>0</v>
      </c>
      <c r="I167" s="11">
        <f t="shared" si="85"/>
        <v>0</v>
      </c>
      <c r="J167" s="11">
        <f t="shared" si="85"/>
        <v>121650.86842</v>
      </c>
      <c r="K167" s="11">
        <f t="shared" si="85"/>
        <v>317146.43545</v>
      </c>
      <c r="L167" s="11">
        <f t="shared" si="85"/>
        <v>342981.79026</v>
      </c>
      <c r="M167" s="11">
        <f>SUM(M168:M170)</f>
        <v>349079.5</v>
      </c>
      <c r="N167" s="11">
        <f t="shared" si="85"/>
        <v>370449.7</v>
      </c>
      <c r="O167" s="11">
        <f t="shared" si="85"/>
        <v>386160.2</v>
      </c>
      <c r="P167" s="11">
        <f t="shared" si="85"/>
        <v>0</v>
      </c>
    </row>
    <row r="168" spans="1:16" s="9" customFormat="1" ht="15.75">
      <c r="A168" s="41"/>
      <c r="B168" s="29"/>
      <c r="C168" s="13"/>
      <c r="D168" s="10" t="s">
        <v>21</v>
      </c>
      <c r="E168" s="11">
        <f>SUM(F168:P168)</f>
        <v>204649.71944999998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204649.71944999998</v>
      </c>
      <c r="L168" s="11">
        <v>0</v>
      </c>
      <c r="M168" s="11">
        <v>0</v>
      </c>
      <c r="N168" s="11">
        <v>0</v>
      </c>
      <c r="O168" s="11">
        <v>0</v>
      </c>
      <c r="P168" s="12">
        <v>0</v>
      </c>
    </row>
    <row r="169" spans="1:16" s="9" customFormat="1" ht="15.75">
      <c r="A169" s="41"/>
      <c r="B169" s="29"/>
      <c r="C169" s="13"/>
      <c r="D169" s="10" t="s">
        <v>15</v>
      </c>
      <c r="E169" s="11">
        <f>SUM(F169:P169)</f>
        <v>885215.38026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209807.18026</v>
      </c>
      <c r="M169" s="11">
        <v>210640</v>
      </c>
      <c r="N169" s="11">
        <v>227827.6</v>
      </c>
      <c r="O169" s="11">
        <v>236940.6</v>
      </c>
      <c r="P169" s="12">
        <v>0</v>
      </c>
    </row>
    <row r="170" spans="1:16" s="9" customFormat="1" ht="15.75">
      <c r="A170" s="41"/>
      <c r="B170" s="29"/>
      <c r="C170" s="13"/>
      <c r="D170" s="10" t="s">
        <v>9</v>
      </c>
      <c r="E170" s="11">
        <f>SUM(F170:P170)</f>
        <v>797603.3944199999</v>
      </c>
      <c r="F170" s="11">
        <v>0</v>
      </c>
      <c r="G170" s="11">
        <v>0</v>
      </c>
      <c r="H170" s="11">
        <v>0</v>
      </c>
      <c r="I170" s="11">
        <v>0</v>
      </c>
      <c r="J170" s="11">
        <v>121650.86842</v>
      </c>
      <c r="K170" s="11">
        <v>112496.716</v>
      </c>
      <c r="L170" s="11">
        <v>133174.61</v>
      </c>
      <c r="M170" s="11">
        <v>138439.5</v>
      </c>
      <c r="N170" s="11">
        <v>142622.1</v>
      </c>
      <c r="O170" s="11">
        <v>149219.6</v>
      </c>
      <c r="P170" s="12">
        <v>0</v>
      </c>
    </row>
    <row r="171" spans="1:16" s="9" customFormat="1" ht="15.75">
      <c r="A171" s="41"/>
      <c r="B171" s="29"/>
      <c r="C171" s="13" t="s">
        <v>4</v>
      </c>
      <c r="D171" s="10"/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2">
        <v>0</v>
      </c>
    </row>
    <row r="172" spans="1:16" s="9" customFormat="1" ht="31.5">
      <c r="A172" s="41"/>
      <c r="B172" s="29"/>
      <c r="C172" s="13" t="s">
        <v>47</v>
      </c>
      <c r="D172" s="10"/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2">
        <v>0</v>
      </c>
    </row>
    <row r="173" spans="1:16" s="9" customFormat="1" ht="15.75">
      <c r="A173" s="52" t="s">
        <v>24</v>
      </c>
      <c r="B173" s="55" t="s">
        <v>71</v>
      </c>
      <c r="C173" s="13" t="s">
        <v>6</v>
      </c>
      <c r="D173" s="7"/>
      <c r="E173" s="11">
        <f>SUM(F173:P173)</f>
        <v>355266.96436000004</v>
      </c>
      <c r="F173" s="11">
        <f>SUM(F175+F184+F193)</f>
        <v>52444.880999999994</v>
      </c>
      <c r="G173" s="11">
        <f>SUM(G184+G175+G193)</f>
        <v>34702.75625</v>
      </c>
      <c r="H173" s="11">
        <f>SUM(H184+H175+H193)</f>
        <v>49361.660370000005</v>
      </c>
      <c r="I173" s="11">
        <f>SUM(I184+I175+I193)</f>
        <v>35523.1815</v>
      </c>
      <c r="J173" s="11">
        <f>J174+J183</f>
        <v>33962.37315</v>
      </c>
      <c r="K173" s="11">
        <f aca="true" t="shared" si="86" ref="K173:P173">K174+K183</f>
        <v>31195.19196</v>
      </c>
      <c r="L173" s="11">
        <f t="shared" si="86"/>
        <v>9023.230130000002</v>
      </c>
      <c r="M173" s="11">
        <f t="shared" si="86"/>
        <v>5320</v>
      </c>
      <c r="N173" s="11">
        <f t="shared" si="86"/>
        <v>42980.1</v>
      </c>
      <c r="O173" s="11">
        <f t="shared" si="86"/>
        <v>5220</v>
      </c>
      <c r="P173" s="11">
        <f t="shared" si="86"/>
        <v>55533.590000000004</v>
      </c>
    </row>
    <row r="174" spans="1:16" s="9" customFormat="1" ht="31.5">
      <c r="A174" s="53"/>
      <c r="B174" s="56"/>
      <c r="C174" s="13" t="s">
        <v>49</v>
      </c>
      <c r="D174" s="7"/>
      <c r="E174" s="11">
        <f aca="true" t="shared" si="87" ref="E174:E193">SUM(F174:P174)</f>
        <v>355266.96436000004</v>
      </c>
      <c r="F174" s="11">
        <f>SUM(F175+F184+F193)</f>
        <v>52444.880999999994</v>
      </c>
      <c r="G174" s="11">
        <f>SUM(G184+G175+G193)</f>
        <v>34702.75625</v>
      </c>
      <c r="H174" s="11">
        <f>SUM(H175+H184+H193)</f>
        <v>49361.660370000005</v>
      </c>
      <c r="I174" s="11">
        <f>SUM(I175+I184+I193)</f>
        <v>35523.1815</v>
      </c>
      <c r="J174" s="11">
        <f aca="true" t="shared" si="88" ref="J174:P174">SUM(J175+J184+J193+J194)</f>
        <v>33962.37315</v>
      </c>
      <c r="K174" s="11">
        <f t="shared" si="88"/>
        <v>31195.19196</v>
      </c>
      <c r="L174" s="11">
        <f t="shared" si="88"/>
        <v>9023.230130000002</v>
      </c>
      <c r="M174" s="11">
        <f t="shared" si="88"/>
        <v>5320</v>
      </c>
      <c r="N174" s="11">
        <f t="shared" si="88"/>
        <v>42980.1</v>
      </c>
      <c r="O174" s="11">
        <f t="shared" si="88"/>
        <v>5220</v>
      </c>
      <c r="P174" s="11">
        <f t="shared" si="88"/>
        <v>55533.590000000004</v>
      </c>
    </row>
    <row r="175" spans="1:16" s="9" customFormat="1" ht="15.75">
      <c r="A175" s="53"/>
      <c r="B175" s="56"/>
      <c r="C175" s="14" t="s">
        <v>2</v>
      </c>
      <c r="D175" s="10"/>
      <c r="E175" s="11">
        <f t="shared" si="87"/>
        <v>157252.012</v>
      </c>
      <c r="F175" s="11">
        <f>SUM(F176:F182)</f>
        <v>28965.511999999995</v>
      </c>
      <c r="G175" s="11">
        <f>SUM(G176:G182)</f>
        <v>22869.6</v>
      </c>
      <c r="H175" s="11">
        <f>SUM(H176:H182)</f>
        <v>32612.9</v>
      </c>
      <c r="I175" s="11">
        <f>SUM(I176:I182)</f>
        <v>11121.1</v>
      </c>
      <c r="J175" s="11">
        <f>SUM(J176:J182)</f>
        <v>5871.400000000001</v>
      </c>
      <c r="K175" s="11">
        <f aca="true" t="shared" si="89" ref="K175:P175">SUM(K176:K182)</f>
        <v>18051.399999999998</v>
      </c>
      <c r="L175" s="11">
        <f t="shared" si="89"/>
        <v>0</v>
      </c>
      <c r="M175" s="11">
        <f t="shared" si="89"/>
        <v>0</v>
      </c>
      <c r="N175" s="11">
        <f t="shared" si="89"/>
        <v>37760.1</v>
      </c>
      <c r="O175" s="11">
        <f t="shared" si="89"/>
        <v>0</v>
      </c>
      <c r="P175" s="11">
        <f t="shared" si="89"/>
        <v>0</v>
      </c>
    </row>
    <row r="176" spans="1:16" s="9" customFormat="1" ht="15.75">
      <c r="A176" s="53"/>
      <c r="B176" s="56"/>
      <c r="C176" s="13"/>
      <c r="D176" s="10" t="s">
        <v>12</v>
      </c>
      <c r="E176" s="11">
        <f t="shared" si="87"/>
        <v>114863.4</v>
      </c>
      <c r="F176" s="11">
        <f aca="true" t="shared" si="90" ref="F176:J177">SUM(F204)</f>
        <v>18002.1</v>
      </c>
      <c r="G176" s="11">
        <f t="shared" si="90"/>
        <v>17259.6</v>
      </c>
      <c r="H176" s="11">
        <f t="shared" si="90"/>
        <v>21731.5</v>
      </c>
      <c r="I176" s="11">
        <f t="shared" si="90"/>
        <v>4348</v>
      </c>
      <c r="J176" s="11">
        <f t="shared" si="90"/>
        <v>1656.3</v>
      </c>
      <c r="K176" s="11">
        <f aca="true" t="shared" si="91" ref="K176:P176">SUM(K204)</f>
        <v>14105.8</v>
      </c>
      <c r="L176" s="11">
        <f t="shared" si="91"/>
        <v>0</v>
      </c>
      <c r="M176" s="11">
        <f t="shared" si="91"/>
        <v>0</v>
      </c>
      <c r="N176" s="11">
        <f t="shared" si="91"/>
        <v>37760.1</v>
      </c>
      <c r="O176" s="11">
        <f t="shared" si="91"/>
        <v>0</v>
      </c>
      <c r="P176" s="11">
        <f t="shared" si="91"/>
        <v>0</v>
      </c>
    </row>
    <row r="177" spans="1:16" s="9" customFormat="1" ht="15.75">
      <c r="A177" s="53"/>
      <c r="B177" s="56"/>
      <c r="C177" s="13"/>
      <c r="D177" s="10" t="s">
        <v>14</v>
      </c>
      <c r="E177" s="11">
        <f t="shared" si="87"/>
        <v>3153.74</v>
      </c>
      <c r="F177" s="11">
        <f t="shared" si="90"/>
        <v>1239.6</v>
      </c>
      <c r="G177" s="11">
        <f t="shared" si="90"/>
        <v>300</v>
      </c>
      <c r="H177" s="11">
        <f t="shared" si="90"/>
        <v>1232.84</v>
      </c>
      <c r="I177" s="11">
        <f t="shared" si="90"/>
        <v>381.3</v>
      </c>
      <c r="J177" s="11">
        <f t="shared" si="90"/>
        <v>0</v>
      </c>
      <c r="K177" s="11">
        <f aca="true" t="shared" si="92" ref="K177:P177">SUM(K205)</f>
        <v>0</v>
      </c>
      <c r="L177" s="11">
        <f t="shared" si="92"/>
        <v>0</v>
      </c>
      <c r="M177" s="11">
        <f t="shared" si="92"/>
        <v>0</v>
      </c>
      <c r="N177" s="11">
        <f t="shared" si="92"/>
        <v>0</v>
      </c>
      <c r="O177" s="11">
        <f t="shared" si="92"/>
        <v>0</v>
      </c>
      <c r="P177" s="11">
        <f t="shared" si="92"/>
        <v>0</v>
      </c>
    </row>
    <row r="178" spans="1:16" s="9" customFormat="1" ht="15.75">
      <c r="A178" s="53"/>
      <c r="B178" s="56"/>
      <c r="C178" s="13"/>
      <c r="D178" s="10" t="s">
        <v>9</v>
      </c>
      <c r="E178" s="11">
        <f t="shared" si="87"/>
        <v>6643.46</v>
      </c>
      <c r="F178" s="11">
        <f>SUM(F206+F228+F253)</f>
        <v>3234.5280000000002</v>
      </c>
      <c r="G178" s="11">
        <f>SUM(G206+G228+G253)</f>
        <v>1244.9</v>
      </c>
      <c r="H178" s="11">
        <f>SUM(H206+H228+H253)</f>
        <v>1804.232</v>
      </c>
      <c r="I178" s="11">
        <f>SUM(I206+I228+I253)</f>
        <v>359.8</v>
      </c>
      <c r="J178" s="11">
        <f>SUM(J197+J206+J228+J244+J252)</f>
        <v>0</v>
      </c>
      <c r="K178" s="11">
        <f aca="true" t="shared" si="93" ref="K178:P178">SUM(K197+K206+K228+K244+K252)</f>
        <v>0</v>
      </c>
      <c r="L178" s="11">
        <v>0</v>
      </c>
      <c r="M178" s="11">
        <v>0</v>
      </c>
      <c r="N178" s="11">
        <v>0</v>
      </c>
      <c r="O178" s="11">
        <f t="shared" si="93"/>
        <v>0</v>
      </c>
      <c r="P178" s="11">
        <f t="shared" si="93"/>
        <v>0</v>
      </c>
    </row>
    <row r="179" spans="1:16" s="9" customFormat="1" ht="15.75">
      <c r="A179" s="53"/>
      <c r="B179" s="56"/>
      <c r="C179" s="13"/>
      <c r="D179" s="10" t="s">
        <v>10</v>
      </c>
      <c r="E179" s="11">
        <f t="shared" si="87"/>
        <v>2139.4120000000003</v>
      </c>
      <c r="F179" s="11">
        <f>SUM(F207+F229)</f>
        <v>717</v>
      </c>
      <c r="G179" s="11">
        <f>SUM(G207+G229)</f>
        <v>370</v>
      </c>
      <c r="H179" s="11">
        <f>SUM(H207+H229)</f>
        <v>772.412</v>
      </c>
      <c r="I179" s="11">
        <f>SUM(I207+I229)</f>
        <v>280</v>
      </c>
      <c r="J179" s="11">
        <f>SUM(J207+J229)</f>
        <v>0</v>
      </c>
      <c r="K179" s="11">
        <f aca="true" t="shared" si="94" ref="K179:P179">SUM(K207+K229)</f>
        <v>0</v>
      </c>
      <c r="L179" s="11">
        <f t="shared" si="94"/>
        <v>0</v>
      </c>
      <c r="M179" s="11">
        <f t="shared" si="94"/>
        <v>0</v>
      </c>
      <c r="N179" s="11">
        <f t="shared" si="94"/>
        <v>0</v>
      </c>
      <c r="O179" s="11">
        <f t="shared" si="94"/>
        <v>0</v>
      </c>
      <c r="P179" s="11">
        <f t="shared" si="94"/>
        <v>0</v>
      </c>
    </row>
    <row r="180" spans="1:16" s="9" customFormat="1" ht="15.75">
      <c r="A180" s="53"/>
      <c r="B180" s="56"/>
      <c r="C180" s="13"/>
      <c r="D180" s="10" t="s">
        <v>16</v>
      </c>
      <c r="E180" s="11">
        <f t="shared" si="87"/>
        <v>1204.096</v>
      </c>
      <c r="F180" s="11">
        <v>0</v>
      </c>
      <c r="G180" s="11">
        <f>SUM(G208)</f>
        <v>350</v>
      </c>
      <c r="H180" s="11">
        <f>H208</f>
        <v>644.096</v>
      </c>
      <c r="I180" s="11">
        <f>I208</f>
        <v>210</v>
      </c>
      <c r="J180" s="11">
        <f>J208</f>
        <v>0</v>
      </c>
      <c r="K180" s="11">
        <f aca="true" t="shared" si="95" ref="K180:P180">K208</f>
        <v>0</v>
      </c>
      <c r="L180" s="11">
        <f t="shared" si="95"/>
        <v>0</v>
      </c>
      <c r="M180" s="11">
        <f t="shared" si="95"/>
        <v>0</v>
      </c>
      <c r="N180" s="11">
        <f t="shared" si="95"/>
        <v>0</v>
      </c>
      <c r="O180" s="11">
        <f t="shared" si="95"/>
        <v>0</v>
      </c>
      <c r="P180" s="11">
        <f t="shared" si="95"/>
        <v>0</v>
      </c>
    </row>
    <row r="181" spans="1:16" s="9" customFormat="1" ht="15.75">
      <c r="A181" s="53"/>
      <c r="B181" s="56"/>
      <c r="C181" s="13"/>
      <c r="D181" s="10" t="s">
        <v>17</v>
      </c>
      <c r="E181" s="11">
        <f t="shared" si="87"/>
        <v>7247.42</v>
      </c>
      <c r="F181" s="11">
        <f>SUM(F209)</f>
        <v>3329.5</v>
      </c>
      <c r="G181" s="11">
        <f>SUM(G209)</f>
        <v>300</v>
      </c>
      <c r="H181" s="11">
        <f>SUM(H209)</f>
        <v>2817.92</v>
      </c>
      <c r="I181" s="11">
        <f>SUM(I209)</f>
        <v>800</v>
      </c>
      <c r="J181" s="11">
        <f>SUM(J209)</f>
        <v>0</v>
      </c>
      <c r="K181" s="11">
        <f aca="true" t="shared" si="96" ref="K181:P181">SUM(K209)</f>
        <v>0</v>
      </c>
      <c r="L181" s="11">
        <f t="shared" si="96"/>
        <v>0</v>
      </c>
      <c r="M181" s="11">
        <f t="shared" si="96"/>
        <v>0</v>
      </c>
      <c r="N181" s="11">
        <f t="shared" si="96"/>
        <v>0</v>
      </c>
      <c r="O181" s="11">
        <f t="shared" si="96"/>
        <v>0</v>
      </c>
      <c r="P181" s="11">
        <f t="shared" si="96"/>
        <v>0</v>
      </c>
    </row>
    <row r="182" spans="1:16" s="9" customFormat="1" ht="15.75">
      <c r="A182" s="53"/>
      <c r="B182" s="56"/>
      <c r="C182" s="13"/>
      <c r="D182" s="10" t="s">
        <v>11</v>
      </c>
      <c r="E182" s="11">
        <f t="shared" si="87"/>
        <v>22000.483999999997</v>
      </c>
      <c r="F182" s="11">
        <f>SUM(F210+F230)</f>
        <v>2442.7839999999997</v>
      </c>
      <c r="G182" s="11">
        <f>SUM(G210+G230)</f>
        <v>3045.1</v>
      </c>
      <c r="H182" s="11">
        <f>SUM(H210+H230)</f>
        <v>3609.9</v>
      </c>
      <c r="I182" s="11">
        <f>SUM(I210+I230)</f>
        <v>4742</v>
      </c>
      <c r="J182" s="11">
        <f>SUM(J210+J230)</f>
        <v>4215.1</v>
      </c>
      <c r="K182" s="11">
        <f aca="true" t="shared" si="97" ref="K182:P183">SUM(K210+K230)</f>
        <v>3945.6</v>
      </c>
      <c r="L182" s="11">
        <v>0</v>
      </c>
      <c r="M182" s="11">
        <v>0</v>
      </c>
      <c r="N182" s="11">
        <v>0</v>
      </c>
      <c r="O182" s="11">
        <f t="shared" si="97"/>
        <v>0</v>
      </c>
      <c r="P182" s="11">
        <f t="shared" si="97"/>
        <v>0</v>
      </c>
    </row>
    <row r="183" spans="1:16" s="9" customFormat="1" ht="31.5">
      <c r="A183" s="53"/>
      <c r="B183" s="56"/>
      <c r="C183" s="13" t="s">
        <v>7</v>
      </c>
      <c r="D183" s="10"/>
      <c r="E183" s="11">
        <f>SUM(F183:P183)</f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f>SUM(J211+J231)</f>
        <v>0</v>
      </c>
      <c r="K183" s="11">
        <f t="shared" si="97"/>
        <v>0</v>
      </c>
      <c r="L183" s="11">
        <f t="shared" si="97"/>
        <v>0</v>
      </c>
      <c r="M183" s="11">
        <f t="shared" si="97"/>
        <v>0</v>
      </c>
      <c r="N183" s="11">
        <f t="shared" si="97"/>
        <v>0</v>
      </c>
      <c r="O183" s="11">
        <f t="shared" si="97"/>
        <v>0</v>
      </c>
      <c r="P183" s="11">
        <f t="shared" si="97"/>
        <v>0</v>
      </c>
    </row>
    <row r="184" spans="1:16" s="9" customFormat="1" ht="15.75">
      <c r="A184" s="53"/>
      <c r="B184" s="56"/>
      <c r="C184" s="13" t="s">
        <v>3</v>
      </c>
      <c r="D184" s="10"/>
      <c r="E184" s="11">
        <f t="shared" si="87"/>
        <v>192446.46</v>
      </c>
      <c r="F184" s="11">
        <f>SUM(F213+F233+F245+F254)</f>
        <v>23479.369</v>
      </c>
      <c r="G184" s="11">
        <f aca="true" t="shared" si="98" ref="G184:P184">SUM(G185:G192)</f>
        <v>11545.42625</v>
      </c>
      <c r="H184" s="11">
        <f t="shared" si="98"/>
        <v>13776.08937</v>
      </c>
      <c r="I184" s="11">
        <f t="shared" si="98"/>
        <v>24302.5801</v>
      </c>
      <c r="J184" s="11">
        <f>SUM(J185:J192)</f>
        <v>27841.31525</v>
      </c>
      <c r="K184" s="11">
        <f t="shared" si="98"/>
        <v>11261.370900000002</v>
      </c>
      <c r="L184" s="11">
        <f t="shared" si="98"/>
        <v>8946.719130000001</v>
      </c>
      <c r="M184" s="11">
        <f t="shared" si="98"/>
        <v>5320</v>
      </c>
      <c r="N184" s="11">
        <f t="shared" si="98"/>
        <v>5220</v>
      </c>
      <c r="O184" s="11">
        <f t="shared" si="98"/>
        <v>5220</v>
      </c>
      <c r="P184" s="12">
        <f t="shared" si="98"/>
        <v>55533.590000000004</v>
      </c>
    </row>
    <row r="185" spans="1:16" s="9" customFormat="1" ht="15.75">
      <c r="A185" s="53"/>
      <c r="B185" s="56"/>
      <c r="C185" s="13"/>
      <c r="D185" s="10" t="s">
        <v>12</v>
      </c>
      <c r="E185" s="11">
        <f t="shared" si="87"/>
        <v>10000.395170000002</v>
      </c>
      <c r="F185" s="11">
        <f>SUM(F214+F234+F246+F255)</f>
        <v>4090.06</v>
      </c>
      <c r="G185" s="11">
        <f>SUM(G214+G234+G246+G255)</f>
        <v>1104.6</v>
      </c>
      <c r="H185" s="11">
        <f>SUM(H214+H234+H246+H255)</f>
        <v>1557.20117</v>
      </c>
      <c r="I185" s="11">
        <f>SUM(I214+I234+I246+I255)</f>
        <v>715</v>
      </c>
      <c r="J185" s="11">
        <f>SUM(J214+J234+J246+J255)</f>
        <v>494.8781</v>
      </c>
      <c r="K185" s="11">
        <f aca="true" t="shared" si="99" ref="K185:P185">SUM(K214+K234+K246+K255)</f>
        <v>950.8659</v>
      </c>
      <c r="L185" s="11">
        <f t="shared" si="99"/>
        <v>147.1</v>
      </c>
      <c r="M185" s="11">
        <f t="shared" si="99"/>
        <v>0</v>
      </c>
      <c r="N185" s="11">
        <f t="shared" si="99"/>
        <v>0</v>
      </c>
      <c r="O185" s="11">
        <f t="shared" si="99"/>
        <v>0</v>
      </c>
      <c r="P185" s="11">
        <f t="shared" si="99"/>
        <v>940.69</v>
      </c>
    </row>
    <row r="186" spans="1:16" s="9" customFormat="1" ht="15.75">
      <c r="A186" s="53"/>
      <c r="B186" s="56"/>
      <c r="C186" s="13"/>
      <c r="D186" s="10" t="s">
        <v>14</v>
      </c>
      <c r="E186" s="11">
        <f t="shared" si="87"/>
        <v>22896.50507</v>
      </c>
      <c r="F186" s="11">
        <f>SUM(F215)</f>
        <v>75</v>
      </c>
      <c r="G186" s="11">
        <f>SUM(G215)</f>
        <v>320</v>
      </c>
      <c r="H186" s="11">
        <f>SUM(H215)</f>
        <v>1217.16</v>
      </c>
      <c r="I186" s="11">
        <f>SUM(I215)</f>
        <v>4583.17665</v>
      </c>
      <c r="J186" s="11">
        <f>SUM(J215)</f>
        <v>4401.16842</v>
      </c>
      <c r="K186" s="11">
        <f aca="true" t="shared" si="100" ref="K186:P186">SUM(K215)</f>
        <v>800</v>
      </c>
      <c r="L186" s="11">
        <f t="shared" si="100"/>
        <v>0</v>
      </c>
      <c r="M186" s="11">
        <f t="shared" si="100"/>
        <v>0</v>
      </c>
      <c r="N186" s="11">
        <f t="shared" si="100"/>
        <v>0</v>
      </c>
      <c r="O186" s="11">
        <f t="shared" si="100"/>
        <v>0</v>
      </c>
      <c r="P186" s="11">
        <f t="shared" si="100"/>
        <v>11500</v>
      </c>
    </row>
    <row r="187" spans="1:16" s="9" customFormat="1" ht="15.75">
      <c r="A187" s="53"/>
      <c r="B187" s="56"/>
      <c r="C187" s="13"/>
      <c r="D187" s="10" t="s">
        <v>9</v>
      </c>
      <c r="E187" s="11">
        <f t="shared" si="87"/>
        <v>67358.61863000001</v>
      </c>
      <c r="F187" s="11">
        <f>SUM(F216+F235+F247+F256)</f>
        <v>5304.659</v>
      </c>
      <c r="G187" s="11">
        <f>SUM(G216+G235+G247+G256)</f>
        <v>6672.72625</v>
      </c>
      <c r="H187" s="11">
        <f>SUM(H216+H235+H247+H256)</f>
        <v>4251.1562</v>
      </c>
      <c r="I187" s="11">
        <f>SUM(I216+I235+I247+I256)</f>
        <v>7354.40345</v>
      </c>
      <c r="J187" s="11">
        <f>SUM(J198+J216+J235+J247+J256)</f>
        <v>13307.36873</v>
      </c>
      <c r="K187" s="11">
        <f aca="true" t="shared" si="101" ref="K187:P187">SUM(K198+K216+K235+K247+K256)</f>
        <v>5891.305</v>
      </c>
      <c r="L187" s="11">
        <f t="shared" si="101"/>
        <v>4747</v>
      </c>
      <c r="M187" s="11">
        <f t="shared" si="101"/>
        <v>5220</v>
      </c>
      <c r="N187" s="11">
        <f t="shared" si="101"/>
        <v>5220</v>
      </c>
      <c r="O187" s="11">
        <f t="shared" si="101"/>
        <v>5220</v>
      </c>
      <c r="P187" s="11">
        <f t="shared" si="101"/>
        <v>4170</v>
      </c>
    </row>
    <row r="188" spans="1:16" s="9" customFormat="1" ht="15.75">
      <c r="A188" s="53"/>
      <c r="B188" s="56"/>
      <c r="C188" s="13"/>
      <c r="D188" s="10" t="s">
        <v>10</v>
      </c>
      <c r="E188" s="11">
        <f t="shared" si="87"/>
        <v>12283.188</v>
      </c>
      <c r="F188" s="11">
        <f>SUM(F217+F236)</f>
        <v>5130.6</v>
      </c>
      <c r="G188" s="11">
        <f>SUM(G217+G236)</f>
        <v>660</v>
      </c>
      <c r="H188" s="11">
        <f>SUM(H217+H236)</f>
        <v>982.588</v>
      </c>
      <c r="I188" s="11">
        <f>SUM(I217+I236)</f>
        <v>700</v>
      </c>
      <c r="J188" s="11">
        <f>SUM(J217+J236)</f>
        <v>700</v>
      </c>
      <c r="K188" s="11">
        <f aca="true" t="shared" si="102" ref="K188:P189">SUM(K217+K236)</f>
        <v>810</v>
      </c>
      <c r="L188" s="11">
        <f t="shared" si="102"/>
        <v>500</v>
      </c>
      <c r="M188" s="11">
        <f t="shared" si="102"/>
        <v>100</v>
      </c>
      <c r="N188" s="11">
        <f t="shared" si="102"/>
        <v>0</v>
      </c>
      <c r="O188" s="11">
        <f t="shared" si="102"/>
        <v>0</v>
      </c>
      <c r="P188" s="11">
        <f t="shared" si="102"/>
        <v>2700</v>
      </c>
    </row>
    <row r="189" spans="1:16" s="9" customFormat="1" ht="15.75">
      <c r="A189" s="53"/>
      <c r="B189" s="56"/>
      <c r="C189" s="13"/>
      <c r="D189" s="10" t="s">
        <v>16</v>
      </c>
      <c r="E189" s="11">
        <f t="shared" si="87"/>
        <v>2294.004</v>
      </c>
      <c r="F189" s="11">
        <f>SUM(F218)</f>
        <v>0</v>
      </c>
      <c r="G189" s="11">
        <f>SUM(G218+G237)</f>
        <v>558.1</v>
      </c>
      <c r="H189" s="11">
        <f>SUM(H218)</f>
        <v>635.904</v>
      </c>
      <c r="I189" s="11">
        <f>SUM(I218)</f>
        <v>200</v>
      </c>
      <c r="J189" s="11">
        <f>SUM(J218+J237)</f>
        <v>200</v>
      </c>
      <c r="K189" s="11">
        <f t="shared" si="102"/>
        <v>250</v>
      </c>
      <c r="L189" s="11">
        <f t="shared" si="102"/>
        <v>0</v>
      </c>
      <c r="M189" s="11">
        <f t="shared" si="102"/>
        <v>0</v>
      </c>
      <c r="N189" s="11">
        <f t="shared" si="102"/>
        <v>0</v>
      </c>
      <c r="O189" s="11">
        <f t="shared" si="102"/>
        <v>0</v>
      </c>
      <c r="P189" s="11">
        <f t="shared" si="102"/>
        <v>450</v>
      </c>
    </row>
    <row r="190" spans="1:16" s="9" customFormat="1" ht="15.75">
      <c r="A190" s="53"/>
      <c r="B190" s="56"/>
      <c r="C190" s="13"/>
      <c r="D190" s="10" t="s">
        <v>17</v>
      </c>
      <c r="E190" s="11">
        <f t="shared" si="87"/>
        <v>28850.78423</v>
      </c>
      <c r="F190" s="11">
        <f>SUM(F219)</f>
        <v>3565</v>
      </c>
      <c r="G190" s="11">
        <f>SUM(G219)</f>
        <v>350</v>
      </c>
      <c r="H190" s="11">
        <f>SUM(H219)</f>
        <v>2782.08</v>
      </c>
      <c r="I190" s="11">
        <f>SUM(I219)</f>
        <v>7200</v>
      </c>
      <c r="J190" s="11">
        <f>SUM(J219)</f>
        <v>3000</v>
      </c>
      <c r="K190" s="11">
        <f aca="true" t="shared" si="103" ref="K190:P190">SUM(K219)</f>
        <v>0</v>
      </c>
      <c r="L190" s="11">
        <f t="shared" si="103"/>
        <v>1453.70423</v>
      </c>
      <c r="M190" s="11">
        <f t="shared" si="103"/>
        <v>0</v>
      </c>
      <c r="N190" s="11">
        <f t="shared" si="103"/>
        <v>0</v>
      </c>
      <c r="O190" s="11">
        <f t="shared" si="103"/>
        <v>0</v>
      </c>
      <c r="P190" s="11">
        <f t="shared" si="103"/>
        <v>10500</v>
      </c>
    </row>
    <row r="191" spans="1:16" s="9" customFormat="1" ht="15.75">
      <c r="A191" s="53"/>
      <c r="B191" s="56"/>
      <c r="C191" s="13"/>
      <c r="D191" s="10" t="s">
        <v>11</v>
      </c>
      <c r="E191" s="11">
        <f t="shared" si="87"/>
        <v>45714.5649</v>
      </c>
      <c r="F191" s="11">
        <f>SUM(F238+F220)</f>
        <v>4814.05</v>
      </c>
      <c r="G191" s="11">
        <f>SUM(G220+G238)</f>
        <v>1880</v>
      </c>
      <c r="H191" s="11">
        <f>SUM(H220+H238)</f>
        <v>2000</v>
      </c>
      <c r="I191" s="11">
        <f>SUM(I220+I238)</f>
        <v>3050</v>
      </c>
      <c r="J191" s="11">
        <f>SUM(J220+J238)</f>
        <v>5388.700000000001</v>
      </c>
      <c r="K191" s="11">
        <f aca="true" t="shared" si="104" ref="K191:P191">SUM(K220+K238)</f>
        <v>2210</v>
      </c>
      <c r="L191" s="11">
        <f t="shared" si="104"/>
        <v>2098.9148999999998</v>
      </c>
      <c r="M191" s="11">
        <f t="shared" si="104"/>
        <v>0</v>
      </c>
      <c r="N191" s="11">
        <f t="shared" si="104"/>
        <v>0</v>
      </c>
      <c r="O191" s="11">
        <f t="shared" si="104"/>
        <v>0</v>
      </c>
      <c r="P191" s="11">
        <f t="shared" si="104"/>
        <v>24272.9</v>
      </c>
    </row>
    <row r="192" spans="1:16" s="9" customFormat="1" ht="15.75">
      <c r="A192" s="53"/>
      <c r="B192" s="56"/>
      <c r="C192" s="13"/>
      <c r="D192" s="10" t="s">
        <v>18</v>
      </c>
      <c r="E192" s="11">
        <f t="shared" si="87"/>
        <v>3048.4</v>
      </c>
      <c r="F192" s="11">
        <f>SUM(F239)</f>
        <v>500</v>
      </c>
      <c r="G192" s="11">
        <f>SUM(G239)</f>
        <v>0</v>
      </c>
      <c r="H192" s="11">
        <f>SUM(H239)</f>
        <v>350</v>
      </c>
      <c r="I192" s="11">
        <f>SUM(I239)</f>
        <v>500</v>
      </c>
      <c r="J192" s="11">
        <f>SUM(J239)</f>
        <v>349.2</v>
      </c>
      <c r="K192" s="11">
        <f aca="true" t="shared" si="105" ref="K192:P192">SUM(K239)</f>
        <v>349.2</v>
      </c>
      <c r="L192" s="11">
        <f t="shared" si="105"/>
        <v>0</v>
      </c>
      <c r="M192" s="11">
        <f t="shared" si="105"/>
        <v>0</v>
      </c>
      <c r="N192" s="11">
        <f t="shared" si="105"/>
        <v>0</v>
      </c>
      <c r="O192" s="11">
        <f t="shared" si="105"/>
        <v>0</v>
      </c>
      <c r="P192" s="11">
        <f t="shared" si="105"/>
        <v>1000</v>
      </c>
    </row>
    <row r="193" spans="1:16" s="9" customFormat="1" ht="15.75">
      <c r="A193" s="53"/>
      <c r="B193" s="56"/>
      <c r="C193" s="13" t="s">
        <v>4</v>
      </c>
      <c r="D193" s="10"/>
      <c r="E193" s="11">
        <f t="shared" si="87"/>
        <v>5568.492360000001</v>
      </c>
      <c r="F193" s="11">
        <f>SUM(F221+F240+F248+F257)</f>
        <v>0</v>
      </c>
      <c r="G193" s="11">
        <f>G221</f>
        <v>287.73</v>
      </c>
      <c r="H193" s="11">
        <f>H221</f>
        <v>2972.6710000000003</v>
      </c>
      <c r="I193" s="11">
        <f>I221</f>
        <v>99.5014</v>
      </c>
      <c r="J193" s="11">
        <f>J199+J221+J240+J248+J257</f>
        <v>249.6579</v>
      </c>
      <c r="K193" s="11">
        <f aca="true" t="shared" si="106" ref="K193:P193">K199+K221+K240+K248+K257</f>
        <v>1882.42106</v>
      </c>
      <c r="L193" s="11">
        <f t="shared" si="106"/>
        <v>76.511</v>
      </c>
      <c r="M193" s="11">
        <f t="shared" si="106"/>
        <v>0</v>
      </c>
      <c r="N193" s="11">
        <f t="shared" si="106"/>
        <v>0</v>
      </c>
      <c r="O193" s="11">
        <f t="shared" si="106"/>
        <v>0</v>
      </c>
      <c r="P193" s="11">
        <f t="shared" si="106"/>
        <v>0</v>
      </c>
    </row>
    <row r="194" spans="1:16" s="9" customFormat="1" ht="31.5">
      <c r="A194" s="54"/>
      <c r="B194" s="57"/>
      <c r="C194" s="13" t="s">
        <v>47</v>
      </c>
      <c r="D194" s="10"/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f>J200+J224+J241+J249+J258</f>
        <v>0</v>
      </c>
      <c r="K194" s="11">
        <f aca="true" t="shared" si="107" ref="K194:P194">K200+K224+K241+K249+K258</f>
        <v>0</v>
      </c>
      <c r="L194" s="11">
        <f t="shared" si="107"/>
        <v>0</v>
      </c>
      <c r="M194" s="11">
        <f t="shared" si="107"/>
        <v>0</v>
      </c>
      <c r="N194" s="11">
        <f t="shared" si="107"/>
        <v>0</v>
      </c>
      <c r="O194" s="11">
        <f t="shared" si="107"/>
        <v>0</v>
      </c>
      <c r="P194" s="11">
        <f t="shared" si="107"/>
        <v>0</v>
      </c>
    </row>
    <row r="195" spans="1:16" s="9" customFormat="1" ht="15.75">
      <c r="A195" s="41" t="s">
        <v>34</v>
      </c>
      <c r="B195" s="33" t="s">
        <v>123</v>
      </c>
      <c r="C195" s="13" t="s">
        <v>6</v>
      </c>
      <c r="D195" s="7"/>
      <c r="E195" s="11">
        <f>SUM(F195:K195)</f>
        <v>0</v>
      </c>
      <c r="F195" s="11">
        <f>SUM(F197+F198+F199)</f>
        <v>0</v>
      </c>
      <c r="G195" s="11">
        <v>0</v>
      </c>
      <c r="H195" s="11">
        <v>0</v>
      </c>
      <c r="I195" s="11">
        <v>0</v>
      </c>
      <c r="J195" s="11">
        <f>J196</f>
        <v>0</v>
      </c>
      <c r="K195" s="11">
        <f aca="true" t="shared" si="108" ref="K195:P195">K196</f>
        <v>0</v>
      </c>
      <c r="L195" s="11">
        <f t="shared" si="108"/>
        <v>0</v>
      </c>
      <c r="M195" s="11">
        <f t="shared" si="108"/>
        <v>0</v>
      </c>
      <c r="N195" s="11">
        <f t="shared" si="108"/>
        <v>0</v>
      </c>
      <c r="O195" s="11">
        <f t="shared" si="108"/>
        <v>0</v>
      </c>
      <c r="P195" s="11">
        <f t="shared" si="108"/>
        <v>0</v>
      </c>
    </row>
    <row r="196" spans="1:16" s="9" customFormat="1" ht="31.5">
      <c r="A196" s="41"/>
      <c r="B196" s="34"/>
      <c r="C196" s="13" t="s">
        <v>49</v>
      </c>
      <c r="D196" s="7"/>
      <c r="E196" s="11">
        <f>SUM(F196:K196)</f>
        <v>0</v>
      </c>
      <c r="F196" s="11">
        <f>SUM(F198)</f>
        <v>0</v>
      </c>
      <c r="G196" s="11">
        <f>SUM(G198)</f>
        <v>0</v>
      </c>
      <c r="H196" s="11">
        <f>SUM(H198)</f>
        <v>0</v>
      </c>
      <c r="I196" s="11">
        <f>SUM(I198)</f>
        <v>0</v>
      </c>
      <c r="J196" s="11">
        <f>SUM(J197:J200)</f>
        <v>0</v>
      </c>
      <c r="K196" s="11">
        <f aca="true" t="shared" si="109" ref="K196:P196">SUM(K197:K200)</f>
        <v>0</v>
      </c>
      <c r="L196" s="11">
        <f t="shared" si="109"/>
        <v>0</v>
      </c>
      <c r="M196" s="11">
        <f t="shared" si="109"/>
        <v>0</v>
      </c>
      <c r="N196" s="11">
        <f t="shared" si="109"/>
        <v>0</v>
      </c>
      <c r="O196" s="11">
        <f t="shared" si="109"/>
        <v>0</v>
      </c>
      <c r="P196" s="11">
        <f t="shared" si="109"/>
        <v>0</v>
      </c>
    </row>
    <row r="197" spans="1:16" s="9" customFormat="1" ht="15.75">
      <c r="A197" s="41"/>
      <c r="B197" s="34"/>
      <c r="C197" s="14" t="s">
        <v>2</v>
      </c>
      <c r="D197" s="10"/>
      <c r="E197" s="11">
        <f>SUM(F197:K197)</f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2">
        <v>0</v>
      </c>
    </row>
    <row r="198" spans="1:16" s="9" customFormat="1" ht="15.75">
      <c r="A198" s="41"/>
      <c r="B198" s="34"/>
      <c r="C198" s="13" t="s">
        <v>3</v>
      </c>
      <c r="D198" s="10"/>
      <c r="E198" s="11">
        <f>SUM(F198:K198)</f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2">
        <v>0</v>
      </c>
    </row>
    <row r="199" spans="1:16" s="9" customFormat="1" ht="15.75">
      <c r="A199" s="41"/>
      <c r="B199" s="34"/>
      <c r="C199" s="13" t="s">
        <v>4</v>
      </c>
      <c r="D199" s="10"/>
      <c r="E199" s="11">
        <f>SUM(F199:K199)</f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2">
        <v>0</v>
      </c>
    </row>
    <row r="200" spans="1:16" s="9" customFormat="1" ht="31.5">
      <c r="A200" s="41"/>
      <c r="B200" s="35"/>
      <c r="C200" s="13" t="s">
        <v>47</v>
      </c>
      <c r="D200" s="10"/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2">
        <v>0</v>
      </c>
    </row>
    <row r="201" spans="1:16" s="9" customFormat="1" ht="15.75">
      <c r="A201" s="41" t="s">
        <v>35</v>
      </c>
      <c r="B201" s="29" t="s">
        <v>107</v>
      </c>
      <c r="C201" s="13" t="s">
        <v>6</v>
      </c>
      <c r="D201" s="7"/>
      <c r="E201" s="11">
        <f aca="true" t="shared" si="110" ref="E201:E223">SUM(F201:P201)</f>
        <v>279793.99811</v>
      </c>
      <c r="F201" s="11">
        <f>SUM(F203+F213)</f>
        <v>41546.632</v>
      </c>
      <c r="G201" s="11">
        <f>SUM(G203+G213+G221)</f>
        <v>28929.184250000002</v>
      </c>
      <c r="H201" s="11">
        <f>SUM(H203+H213+H221)</f>
        <v>40750.07737</v>
      </c>
      <c r="I201" s="11">
        <f>SUM(I203+I213)</f>
        <v>26226.213649999998</v>
      </c>
      <c r="J201" s="11">
        <f>SUM(J202+J211)</f>
        <v>22289.798649999993</v>
      </c>
      <c r="K201" s="11">
        <f aca="true" t="shared" si="111" ref="K201:P201">SUM(K202+K211)</f>
        <v>22643.08696</v>
      </c>
      <c r="L201" s="11">
        <f t="shared" si="111"/>
        <v>5493.31523</v>
      </c>
      <c r="M201" s="11">
        <f t="shared" si="111"/>
        <v>5000</v>
      </c>
      <c r="N201" s="11">
        <f t="shared" si="111"/>
        <v>42760.1</v>
      </c>
      <c r="O201" s="11">
        <f t="shared" si="111"/>
        <v>5000</v>
      </c>
      <c r="P201" s="11">
        <f t="shared" si="111"/>
        <v>39155.590000000004</v>
      </c>
    </row>
    <row r="202" spans="1:16" s="9" customFormat="1" ht="31.5">
      <c r="A202" s="41"/>
      <c r="B202" s="29"/>
      <c r="C202" s="13" t="s">
        <v>48</v>
      </c>
      <c r="D202" s="7"/>
      <c r="E202" s="11">
        <f t="shared" si="110"/>
        <v>279893.49951</v>
      </c>
      <c r="F202" s="11">
        <f>SUM(F203+F213)</f>
        <v>41546.632</v>
      </c>
      <c r="G202" s="11">
        <f>SUM(G203+G213+G221)</f>
        <v>28929.184250000002</v>
      </c>
      <c r="H202" s="11">
        <f>SUM(H203+H213+H221)</f>
        <v>40750.07737</v>
      </c>
      <c r="I202" s="11">
        <f>SUM(I203+I213+I221)</f>
        <v>26325.71505</v>
      </c>
      <c r="J202" s="11">
        <f aca="true" t="shared" si="112" ref="J202:P202">SUM(J203+J213+J221+J224)</f>
        <v>22289.798649999993</v>
      </c>
      <c r="K202" s="11">
        <f t="shared" si="112"/>
        <v>22643.08696</v>
      </c>
      <c r="L202" s="11">
        <f t="shared" si="112"/>
        <v>5493.31523</v>
      </c>
      <c r="M202" s="11">
        <f t="shared" si="112"/>
        <v>5000</v>
      </c>
      <c r="N202" s="11">
        <f t="shared" si="112"/>
        <v>42760.1</v>
      </c>
      <c r="O202" s="11">
        <f t="shared" si="112"/>
        <v>5000</v>
      </c>
      <c r="P202" s="11">
        <f t="shared" si="112"/>
        <v>39155.590000000004</v>
      </c>
    </row>
    <row r="203" spans="1:16" s="9" customFormat="1" ht="15.75">
      <c r="A203" s="41"/>
      <c r="B203" s="29"/>
      <c r="C203" s="14" t="s">
        <v>2</v>
      </c>
      <c r="D203" s="7"/>
      <c r="E203" s="11">
        <f t="shared" si="110"/>
        <v>135707.02200000003</v>
      </c>
      <c r="F203" s="11">
        <f>SUM(F204:F210)</f>
        <v>27204.571999999996</v>
      </c>
      <c r="G203" s="11">
        <f>SUM(G204:G210)</f>
        <v>19599.5</v>
      </c>
      <c r="H203" s="11">
        <f>SUM(H204:H210)</f>
        <v>28751.4</v>
      </c>
      <c r="I203" s="11">
        <f>SUM(I204:I210)</f>
        <v>6629.35</v>
      </c>
      <c r="J203" s="11">
        <f>SUM(J204:J210)</f>
        <v>1656.3</v>
      </c>
      <c r="K203" s="11">
        <f aca="true" t="shared" si="113" ref="K203:P203">SUM(K204:K210)</f>
        <v>14105.8</v>
      </c>
      <c r="L203" s="11">
        <f t="shared" si="113"/>
        <v>0</v>
      </c>
      <c r="M203" s="11">
        <f t="shared" si="113"/>
        <v>0</v>
      </c>
      <c r="N203" s="11">
        <f t="shared" si="113"/>
        <v>37760.1</v>
      </c>
      <c r="O203" s="11">
        <f t="shared" si="113"/>
        <v>0</v>
      </c>
      <c r="P203" s="11">
        <f t="shared" si="113"/>
        <v>0</v>
      </c>
    </row>
    <row r="204" spans="1:16" s="9" customFormat="1" ht="15.75">
      <c r="A204" s="41"/>
      <c r="B204" s="29"/>
      <c r="C204" s="13"/>
      <c r="D204" s="7">
        <v>813</v>
      </c>
      <c r="E204" s="11">
        <f t="shared" si="110"/>
        <v>114863.4</v>
      </c>
      <c r="F204" s="11">
        <v>18002.1</v>
      </c>
      <c r="G204" s="11">
        <v>17259.6</v>
      </c>
      <c r="H204" s="11">
        <f>5482+16249.5</f>
        <v>21731.5</v>
      </c>
      <c r="I204" s="11">
        <v>4348</v>
      </c>
      <c r="J204" s="11">
        <v>1656.3</v>
      </c>
      <c r="K204" s="11">
        <v>14105.8</v>
      </c>
      <c r="L204" s="11">
        <v>0</v>
      </c>
      <c r="M204" s="11">
        <v>0</v>
      </c>
      <c r="N204" s="11">
        <v>37760.1</v>
      </c>
      <c r="O204" s="11">
        <v>0</v>
      </c>
      <c r="P204" s="12">
        <v>0</v>
      </c>
    </row>
    <row r="205" spans="1:16" s="9" customFormat="1" ht="15.75">
      <c r="A205" s="41"/>
      <c r="B205" s="29"/>
      <c r="C205" s="13"/>
      <c r="D205" s="7">
        <v>814</v>
      </c>
      <c r="E205" s="11">
        <f t="shared" si="110"/>
        <v>3153.74</v>
      </c>
      <c r="F205" s="11">
        <v>1239.6</v>
      </c>
      <c r="G205" s="11">
        <v>300</v>
      </c>
      <c r="H205" s="11">
        <v>1232.84</v>
      </c>
      <c r="I205" s="11">
        <v>381.3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2">
        <v>0</v>
      </c>
    </row>
    <row r="206" spans="1:16" s="9" customFormat="1" ht="15.75">
      <c r="A206" s="41"/>
      <c r="B206" s="29"/>
      <c r="C206" s="13"/>
      <c r="D206" s="7">
        <v>815</v>
      </c>
      <c r="E206" s="11">
        <f t="shared" si="110"/>
        <v>5340.8820000000005</v>
      </c>
      <c r="F206" s="11">
        <v>2508.3</v>
      </c>
      <c r="G206" s="11">
        <v>1019.9</v>
      </c>
      <c r="H206" s="11">
        <v>1552.632</v>
      </c>
      <c r="I206" s="11">
        <v>260.05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2">
        <v>0</v>
      </c>
    </row>
    <row r="207" spans="1:16" s="9" customFormat="1" ht="15.75">
      <c r="A207" s="41"/>
      <c r="B207" s="29"/>
      <c r="C207" s="13"/>
      <c r="D207" s="7">
        <v>816</v>
      </c>
      <c r="E207" s="11">
        <f t="shared" si="110"/>
        <v>1889.412</v>
      </c>
      <c r="F207" s="11">
        <v>467</v>
      </c>
      <c r="G207" s="11">
        <v>370</v>
      </c>
      <c r="H207" s="11">
        <v>772.412</v>
      </c>
      <c r="I207" s="11">
        <v>280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2">
        <v>0</v>
      </c>
    </row>
    <row r="208" spans="1:16" s="9" customFormat="1" ht="15.75">
      <c r="A208" s="41"/>
      <c r="B208" s="29"/>
      <c r="C208" s="13"/>
      <c r="D208" s="7">
        <v>829</v>
      </c>
      <c r="E208" s="11">
        <f t="shared" si="110"/>
        <v>1204.096</v>
      </c>
      <c r="F208" s="11">
        <v>0</v>
      </c>
      <c r="G208" s="11">
        <v>350</v>
      </c>
      <c r="H208" s="11">
        <v>644.096</v>
      </c>
      <c r="I208" s="11">
        <v>210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2">
        <v>0</v>
      </c>
    </row>
    <row r="209" spans="1:16" s="9" customFormat="1" ht="15.75">
      <c r="A209" s="41"/>
      <c r="B209" s="29"/>
      <c r="C209" s="13"/>
      <c r="D209" s="7">
        <v>833</v>
      </c>
      <c r="E209" s="11">
        <f t="shared" si="110"/>
        <v>7247.42</v>
      </c>
      <c r="F209" s="11">
        <v>3329.5</v>
      </c>
      <c r="G209" s="11">
        <v>300</v>
      </c>
      <c r="H209" s="11">
        <v>2817.92</v>
      </c>
      <c r="I209" s="11">
        <v>800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2">
        <v>0</v>
      </c>
    </row>
    <row r="210" spans="1:16" s="9" customFormat="1" ht="15.75">
      <c r="A210" s="41"/>
      <c r="B210" s="29"/>
      <c r="C210" s="13"/>
      <c r="D210" s="7">
        <v>847</v>
      </c>
      <c r="E210" s="11">
        <f t="shared" si="110"/>
        <v>2008.072</v>
      </c>
      <c r="F210" s="11">
        <v>1658.072</v>
      </c>
      <c r="G210" s="11">
        <v>0</v>
      </c>
      <c r="H210" s="11">
        <v>0</v>
      </c>
      <c r="I210" s="11">
        <v>350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2">
        <v>0</v>
      </c>
    </row>
    <row r="211" spans="1:16" s="9" customFormat="1" ht="31.5">
      <c r="A211" s="41"/>
      <c r="B211" s="29"/>
      <c r="C211" s="13" t="s">
        <v>7</v>
      </c>
      <c r="D211" s="10"/>
      <c r="E211" s="11">
        <f>SUM(F211:P211)</f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f>SUM(J212)</f>
        <v>0</v>
      </c>
      <c r="K211" s="11">
        <f aca="true" t="shared" si="114" ref="K211:P211">SUM(K212)</f>
        <v>0</v>
      </c>
      <c r="L211" s="11">
        <f t="shared" si="114"/>
        <v>0</v>
      </c>
      <c r="M211" s="11">
        <f t="shared" si="114"/>
        <v>0</v>
      </c>
      <c r="N211" s="11">
        <f t="shared" si="114"/>
        <v>0</v>
      </c>
      <c r="O211" s="11">
        <f t="shared" si="114"/>
        <v>0</v>
      </c>
      <c r="P211" s="11">
        <f t="shared" si="114"/>
        <v>0</v>
      </c>
    </row>
    <row r="212" spans="1:16" s="9" customFormat="1" ht="15.75">
      <c r="A212" s="41"/>
      <c r="B212" s="29"/>
      <c r="C212" s="13"/>
      <c r="D212" s="10" t="s">
        <v>12</v>
      </c>
      <c r="E212" s="11">
        <f>SUM(F212:P212)</f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2">
        <v>0</v>
      </c>
    </row>
    <row r="213" spans="1:16" s="9" customFormat="1" ht="15.75">
      <c r="A213" s="41"/>
      <c r="B213" s="29"/>
      <c r="C213" s="13" t="s">
        <v>3</v>
      </c>
      <c r="D213" s="10"/>
      <c r="E213" s="11">
        <f t="shared" si="110"/>
        <v>138617.98515</v>
      </c>
      <c r="F213" s="11">
        <f>SUM(F214:F220)</f>
        <v>14342.06</v>
      </c>
      <c r="G213" s="11">
        <f>SUM(G214:G220)</f>
        <v>9041.95425</v>
      </c>
      <c r="H213" s="11">
        <f>SUM(H214:H220)</f>
        <v>9026.00637</v>
      </c>
      <c r="I213" s="11">
        <f>SUM(I214:I220)</f>
        <v>19596.86365</v>
      </c>
      <c r="J213" s="11">
        <f>SUM(J214:J220)</f>
        <v>20383.840749999996</v>
      </c>
      <c r="K213" s="11">
        <f aca="true" t="shared" si="115" ref="K213:P213">SUM(K214:K220)</f>
        <v>6654.8659</v>
      </c>
      <c r="L213" s="11">
        <f t="shared" si="115"/>
        <v>5416.80423</v>
      </c>
      <c r="M213" s="11">
        <f t="shared" si="115"/>
        <v>5000</v>
      </c>
      <c r="N213" s="11">
        <f t="shared" si="115"/>
        <v>5000</v>
      </c>
      <c r="O213" s="11">
        <f t="shared" si="115"/>
        <v>5000</v>
      </c>
      <c r="P213" s="11">
        <f t="shared" si="115"/>
        <v>39155.590000000004</v>
      </c>
    </row>
    <row r="214" spans="1:16" s="9" customFormat="1" ht="15.75">
      <c r="A214" s="41"/>
      <c r="B214" s="29"/>
      <c r="C214" s="13"/>
      <c r="D214" s="10" t="s">
        <v>12</v>
      </c>
      <c r="E214" s="11">
        <f t="shared" si="110"/>
        <v>8705.92117</v>
      </c>
      <c r="F214" s="11">
        <v>3127.06</v>
      </c>
      <c r="G214" s="11">
        <v>1104.6</v>
      </c>
      <c r="H214" s="11">
        <f>1143.766+331.474+100-331.474-18.03883</f>
        <v>1225.7271700000001</v>
      </c>
      <c r="I214" s="11">
        <v>715</v>
      </c>
      <c r="J214" s="11">
        <v>494.8781</v>
      </c>
      <c r="K214" s="11">
        <v>950.8659</v>
      </c>
      <c r="L214" s="11">
        <v>147.1</v>
      </c>
      <c r="M214" s="11">
        <v>0</v>
      </c>
      <c r="N214" s="11">
        <v>0</v>
      </c>
      <c r="O214" s="11">
        <v>0</v>
      </c>
      <c r="P214" s="12">
        <v>940.69</v>
      </c>
    </row>
    <row r="215" spans="1:16" s="9" customFormat="1" ht="15.75">
      <c r="A215" s="41"/>
      <c r="B215" s="29"/>
      <c r="C215" s="13"/>
      <c r="D215" s="10" t="s">
        <v>14</v>
      </c>
      <c r="E215" s="11">
        <f t="shared" si="110"/>
        <v>22896.50507</v>
      </c>
      <c r="F215" s="11">
        <v>75</v>
      </c>
      <c r="G215" s="11">
        <v>320</v>
      </c>
      <c r="H215" s="11">
        <v>1217.16</v>
      </c>
      <c r="I215" s="11">
        <v>4583.17665</v>
      </c>
      <c r="J215" s="11">
        <v>4401.16842</v>
      </c>
      <c r="K215" s="11">
        <v>800</v>
      </c>
      <c r="L215" s="11">
        <v>0</v>
      </c>
      <c r="M215" s="11">
        <v>0</v>
      </c>
      <c r="N215" s="11">
        <v>0</v>
      </c>
      <c r="O215" s="11">
        <v>0</v>
      </c>
      <c r="P215" s="12">
        <v>11500</v>
      </c>
    </row>
    <row r="216" spans="1:16" s="9" customFormat="1" ht="15.75">
      <c r="A216" s="41"/>
      <c r="B216" s="29"/>
      <c r="C216" s="13"/>
      <c r="D216" s="10" t="s">
        <v>9</v>
      </c>
      <c r="E216" s="11">
        <f t="shared" si="110"/>
        <v>52706.18268</v>
      </c>
      <c r="F216" s="11">
        <v>2813</v>
      </c>
      <c r="G216" s="11">
        <v>5029.75425</v>
      </c>
      <c r="H216" s="11">
        <v>2402.5472</v>
      </c>
      <c r="I216" s="11">
        <v>5813.687</v>
      </c>
      <c r="J216" s="11">
        <v>10737.19423</v>
      </c>
      <c r="K216" s="11">
        <v>4494</v>
      </c>
      <c r="L216" s="11">
        <v>3816</v>
      </c>
      <c r="M216" s="11">
        <v>5000</v>
      </c>
      <c r="N216" s="11">
        <v>5000</v>
      </c>
      <c r="O216" s="11">
        <v>5000</v>
      </c>
      <c r="P216" s="12">
        <v>2600</v>
      </c>
    </row>
    <row r="217" spans="1:16" s="9" customFormat="1" ht="15.75">
      <c r="A217" s="41"/>
      <c r="B217" s="29"/>
      <c r="C217" s="13"/>
      <c r="D217" s="10" t="s">
        <v>10</v>
      </c>
      <c r="E217" s="11">
        <f t="shared" si="110"/>
        <v>5867.088</v>
      </c>
      <c r="F217" s="11">
        <f>200+1700</f>
        <v>1900</v>
      </c>
      <c r="G217" s="11">
        <v>379.5</v>
      </c>
      <c r="H217" s="11">
        <v>762.588</v>
      </c>
      <c r="I217" s="11">
        <v>535</v>
      </c>
      <c r="J217" s="11">
        <v>430</v>
      </c>
      <c r="K217" s="11">
        <v>160</v>
      </c>
      <c r="L217" s="11">
        <v>0</v>
      </c>
      <c r="M217" s="11">
        <v>0</v>
      </c>
      <c r="N217" s="11">
        <v>0</v>
      </c>
      <c r="O217" s="11">
        <v>0</v>
      </c>
      <c r="P217" s="12">
        <v>1700</v>
      </c>
    </row>
    <row r="218" spans="1:16" s="9" customFormat="1" ht="15.75">
      <c r="A218" s="41"/>
      <c r="B218" s="29"/>
      <c r="C218" s="13"/>
      <c r="D218" s="10" t="s">
        <v>16</v>
      </c>
      <c r="E218" s="11">
        <f t="shared" si="110"/>
        <v>2294.004</v>
      </c>
      <c r="F218" s="11">
        <v>0</v>
      </c>
      <c r="G218" s="11">
        <v>558.1</v>
      </c>
      <c r="H218" s="11">
        <v>635.904</v>
      </c>
      <c r="I218" s="11">
        <v>200</v>
      </c>
      <c r="J218" s="11">
        <v>200</v>
      </c>
      <c r="K218" s="11">
        <v>250</v>
      </c>
      <c r="L218" s="11">
        <v>0</v>
      </c>
      <c r="M218" s="11">
        <v>0</v>
      </c>
      <c r="N218" s="11">
        <v>0</v>
      </c>
      <c r="O218" s="11">
        <v>0</v>
      </c>
      <c r="P218" s="12">
        <v>450</v>
      </c>
    </row>
    <row r="219" spans="1:16" s="9" customFormat="1" ht="15.75">
      <c r="A219" s="41"/>
      <c r="B219" s="29"/>
      <c r="C219" s="13"/>
      <c r="D219" s="10" t="s">
        <v>17</v>
      </c>
      <c r="E219" s="11">
        <f t="shared" si="110"/>
        <v>28850.78423</v>
      </c>
      <c r="F219" s="11">
        <v>3565</v>
      </c>
      <c r="G219" s="11">
        <v>350</v>
      </c>
      <c r="H219" s="11">
        <v>2782.08</v>
      </c>
      <c r="I219" s="11">
        <v>7200</v>
      </c>
      <c r="J219" s="11">
        <v>3000</v>
      </c>
      <c r="K219" s="11">
        <v>0</v>
      </c>
      <c r="L219" s="11">
        <v>1453.70423</v>
      </c>
      <c r="M219" s="11">
        <v>0</v>
      </c>
      <c r="N219" s="11">
        <v>0</v>
      </c>
      <c r="O219" s="11">
        <v>0</v>
      </c>
      <c r="P219" s="12">
        <v>10500</v>
      </c>
    </row>
    <row r="220" spans="1:16" s="9" customFormat="1" ht="15.75">
      <c r="A220" s="41"/>
      <c r="B220" s="29"/>
      <c r="C220" s="13"/>
      <c r="D220" s="10" t="s">
        <v>11</v>
      </c>
      <c r="E220" s="11">
        <f t="shared" si="110"/>
        <v>17297.5</v>
      </c>
      <c r="F220" s="11">
        <v>2862</v>
      </c>
      <c r="G220" s="11">
        <v>1300</v>
      </c>
      <c r="H220" s="11">
        <v>0</v>
      </c>
      <c r="I220" s="11">
        <v>550</v>
      </c>
      <c r="J220" s="11">
        <v>1120.6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2">
        <v>11464.9</v>
      </c>
    </row>
    <row r="221" spans="1:16" s="9" customFormat="1" ht="15.75">
      <c r="A221" s="41"/>
      <c r="B221" s="29"/>
      <c r="C221" s="13" t="s">
        <v>4</v>
      </c>
      <c r="D221" s="10"/>
      <c r="E221" s="11">
        <f t="shared" si="110"/>
        <v>5568.492360000001</v>
      </c>
      <c r="F221" s="11">
        <v>0</v>
      </c>
      <c r="G221" s="11">
        <v>287.73</v>
      </c>
      <c r="H221" s="11">
        <f>773.671+2199</f>
        <v>2972.6710000000003</v>
      </c>
      <c r="I221" s="11">
        <v>99.5014</v>
      </c>
      <c r="J221" s="11">
        <f>SUM(J222:J223)</f>
        <v>249.6579</v>
      </c>
      <c r="K221" s="11">
        <f aca="true" t="shared" si="116" ref="K221:P221">SUM(K222:K223)</f>
        <v>1882.42106</v>
      </c>
      <c r="L221" s="11">
        <f t="shared" si="116"/>
        <v>76.511</v>
      </c>
      <c r="M221" s="11">
        <f t="shared" si="116"/>
        <v>0</v>
      </c>
      <c r="N221" s="11">
        <f t="shared" si="116"/>
        <v>0</v>
      </c>
      <c r="O221" s="11">
        <f t="shared" si="116"/>
        <v>0</v>
      </c>
      <c r="P221" s="11">
        <f t="shared" si="116"/>
        <v>0</v>
      </c>
    </row>
    <row r="222" spans="1:16" s="9" customFormat="1" ht="15.75">
      <c r="A222" s="41"/>
      <c r="B222" s="29"/>
      <c r="C222" s="13"/>
      <c r="D222" s="10" t="s">
        <v>12</v>
      </c>
      <c r="E222" s="11">
        <f t="shared" si="110"/>
        <v>5334.08662</v>
      </c>
      <c r="F222" s="11">
        <v>0</v>
      </c>
      <c r="G222" s="11">
        <v>287.73</v>
      </c>
      <c r="H222" s="11">
        <v>2972.671</v>
      </c>
      <c r="I222" s="11">
        <v>99.5014</v>
      </c>
      <c r="J222" s="11">
        <v>91.76316</v>
      </c>
      <c r="K222" s="11">
        <v>1882.42106</v>
      </c>
      <c r="L222" s="11">
        <v>0</v>
      </c>
      <c r="M222" s="11">
        <v>0</v>
      </c>
      <c r="N222" s="11">
        <v>0</v>
      </c>
      <c r="O222" s="11">
        <v>0</v>
      </c>
      <c r="P222" s="12">
        <v>0</v>
      </c>
    </row>
    <row r="223" spans="1:16" s="9" customFormat="1" ht="15.75">
      <c r="A223" s="41"/>
      <c r="B223" s="29"/>
      <c r="C223" s="13"/>
      <c r="D223" s="10" t="s">
        <v>17</v>
      </c>
      <c r="E223" s="11">
        <f t="shared" si="110"/>
        <v>655.9357399999999</v>
      </c>
      <c r="F223" s="11">
        <v>0</v>
      </c>
      <c r="G223" s="11">
        <v>0</v>
      </c>
      <c r="H223" s="11">
        <v>0</v>
      </c>
      <c r="I223" s="11">
        <v>421.53</v>
      </c>
      <c r="J223" s="11">
        <v>157.89474</v>
      </c>
      <c r="K223" s="11">
        <v>0</v>
      </c>
      <c r="L223" s="11">
        <f>ROUND(L219/0.95-L219,3)</f>
        <v>76.511</v>
      </c>
      <c r="M223" s="11">
        <f>ROUND(M219/0.95-M219,3)</f>
        <v>0</v>
      </c>
      <c r="N223" s="11">
        <f>ROUND(N219/0.95-N219,3)</f>
        <v>0</v>
      </c>
      <c r="O223" s="11">
        <v>0</v>
      </c>
      <c r="P223" s="12">
        <v>0</v>
      </c>
    </row>
    <row r="224" spans="1:16" s="9" customFormat="1" ht="31.5">
      <c r="A224" s="41"/>
      <c r="B224" s="29"/>
      <c r="C224" s="13" t="s">
        <v>47</v>
      </c>
      <c r="D224" s="10"/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</row>
    <row r="225" spans="1:16" s="9" customFormat="1" ht="15.75">
      <c r="A225" s="41" t="s">
        <v>36</v>
      </c>
      <c r="B225" s="33" t="s">
        <v>101</v>
      </c>
      <c r="C225" s="13" t="s">
        <v>6</v>
      </c>
      <c r="D225" s="7"/>
      <c r="E225" s="12">
        <f aca="true" t="shared" si="117" ref="E225:E239">SUM(F225:P225)</f>
        <v>71487.82415</v>
      </c>
      <c r="F225" s="12">
        <f>SUM(F227+F233)</f>
        <v>9570.701000000001</v>
      </c>
      <c r="G225" s="12">
        <f>SUM(G227+G233)</f>
        <v>5421.572</v>
      </c>
      <c r="H225" s="12">
        <f>SUM(H227+H233)</f>
        <v>8142.5830000000005</v>
      </c>
      <c r="I225" s="12">
        <f>SUM(I227+I233)</f>
        <v>8835.05325</v>
      </c>
      <c r="J225" s="12">
        <f>J226+J231</f>
        <v>11354.2</v>
      </c>
      <c r="K225" s="12">
        <f aca="true" t="shared" si="118" ref="K225:P225">K226+K231</f>
        <v>8275.8</v>
      </c>
      <c r="L225" s="12">
        <f t="shared" si="118"/>
        <v>3239.9148999999998</v>
      </c>
      <c r="M225" s="12">
        <f t="shared" si="118"/>
        <v>320</v>
      </c>
      <c r="N225" s="12">
        <f t="shared" si="118"/>
        <v>220</v>
      </c>
      <c r="O225" s="12">
        <f t="shared" si="118"/>
        <v>220</v>
      </c>
      <c r="P225" s="12">
        <f t="shared" si="118"/>
        <v>15888</v>
      </c>
    </row>
    <row r="226" spans="1:16" s="9" customFormat="1" ht="31.5">
      <c r="A226" s="41"/>
      <c r="B226" s="34"/>
      <c r="C226" s="13" t="s">
        <v>49</v>
      </c>
      <c r="D226" s="7"/>
      <c r="E226" s="12">
        <f t="shared" si="117"/>
        <v>71487.82415</v>
      </c>
      <c r="F226" s="12">
        <f>SUM(F227+F233)</f>
        <v>9570.701000000001</v>
      </c>
      <c r="G226" s="12">
        <f>SUM(G227+G233)</f>
        <v>5421.572</v>
      </c>
      <c r="H226" s="12">
        <f>SUM(H227+H233)</f>
        <v>8142.5830000000005</v>
      </c>
      <c r="I226" s="12">
        <f>SUM(I227+I233)</f>
        <v>8835.05325</v>
      </c>
      <c r="J226" s="12">
        <f>SUM(J227+J233+J240+J241)</f>
        <v>11354.2</v>
      </c>
      <c r="K226" s="12">
        <f aca="true" t="shared" si="119" ref="K226:P226">SUM(K227+K233+K240+K241)</f>
        <v>8275.8</v>
      </c>
      <c r="L226" s="12">
        <f t="shared" si="119"/>
        <v>3239.9148999999998</v>
      </c>
      <c r="M226" s="12">
        <f t="shared" si="119"/>
        <v>320</v>
      </c>
      <c r="N226" s="12">
        <f t="shared" si="119"/>
        <v>220</v>
      </c>
      <c r="O226" s="12">
        <f t="shared" si="119"/>
        <v>220</v>
      </c>
      <c r="P226" s="12">
        <f t="shared" si="119"/>
        <v>15888</v>
      </c>
    </row>
    <row r="227" spans="1:16" s="9" customFormat="1" ht="15.75">
      <c r="A227" s="41"/>
      <c r="B227" s="34"/>
      <c r="C227" s="14" t="s">
        <v>2</v>
      </c>
      <c r="D227" s="10"/>
      <c r="E227" s="12">
        <f t="shared" si="117"/>
        <v>21411.42</v>
      </c>
      <c r="F227" s="12">
        <f>F228+F229+F230</f>
        <v>1710.94</v>
      </c>
      <c r="G227" s="12">
        <f>G228+G229+G230</f>
        <v>3270.1</v>
      </c>
      <c r="H227" s="12">
        <f>H228+H229+H230</f>
        <v>3811.1800000000003</v>
      </c>
      <c r="I227" s="12">
        <f>I228+I229+I230</f>
        <v>4458.5</v>
      </c>
      <c r="J227" s="12">
        <f>SUM(J228:J230)</f>
        <v>4215.1</v>
      </c>
      <c r="K227" s="12">
        <f aca="true" t="shared" si="120" ref="K227:P227">SUM(K228:K230)</f>
        <v>3945.6</v>
      </c>
      <c r="L227" s="12">
        <f t="shared" si="120"/>
        <v>0</v>
      </c>
      <c r="M227" s="12">
        <f t="shared" si="120"/>
        <v>0</v>
      </c>
      <c r="N227" s="12">
        <f t="shared" si="120"/>
        <v>0</v>
      </c>
      <c r="O227" s="12">
        <f t="shared" si="120"/>
        <v>0</v>
      </c>
      <c r="P227" s="12">
        <f t="shared" si="120"/>
        <v>0</v>
      </c>
    </row>
    <row r="228" spans="1:16" s="9" customFormat="1" ht="15.75">
      <c r="A228" s="41"/>
      <c r="B228" s="34"/>
      <c r="C228" s="13"/>
      <c r="D228" s="10" t="s">
        <v>9</v>
      </c>
      <c r="E228" s="12">
        <f t="shared" si="117"/>
        <v>1169.008</v>
      </c>
      <c r="F228" s="12">
        <v>676.228</v>
      </c>
      <c r="G228" s="12">
        <v>225</v>
      </c>
      <c r="H228" s="12">
        <v>201.28</v>
      </c>
      <c r="I228" s="12">
        <v>66.5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</row>
    <row r="229" spans="1:16" s="9" customFormat="1" ht="15.75">
      <c r="A229" s="41"/>
      <c r="B229" s="34"/>
      <c r="C229" s="13"/>
      <c r="D229" s="10" t="s">
        <v>10</v>
      </c>
      <c r="E229" s="12">
        <f t="shared" si="117"/>
        <v>250</v>
      </c>
      <c r="F229" s="12">
        <v>250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</row>
    <row r="230" spans="1:16" s="9" customFormat="1" ht="15.75">
      <c r="A230" s="41"/>
      <c r="B230" s="34"/>
      <c r="C230" s="13"/>
      <c r="D230" s="10" t="s">
        <v>11</v>
      </c>
      <c r="E230" s="12">
        <f t="shared" si="117"/>
        <v>19992.412</v>
      </c>
      <c r="F230" s="12">
        <f>28+756.712</f>
        <v>784.712</v>
      </c>
      <c r="G230" s="12">
        <v>3045.1</v>
      </c>
      <c r="H230" s="12">
        <v>3609.9</v>
      </c>
      <c r="I230" s="12">
        <v>4392</v>
      </c>
      <c r="J230" s="12">
        <v>4215.1</v>
      </c>
      <c r="K230" s="12">
        <v>3945.6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</row>
    <row r="231" spans="1:16" s="9" customFormat="1" ht="31.5">
      <c r="A231" s="41"/>
      <c r="B231" s="34"/>
      <c r="C231" s="13" t="s">
        <v>7</v>
      </c>
      <c r="D231" s="10"/>
      <c r="E231" s="12">
        <f>SUM(F231:P231)</f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f>J232</f>
        <v>0</v>
      </c>
      <c r="K231" s="12">
        <f aca="true" t="shared" si="121" ref="K231:P231">K232</f>
        <v>0</v>
      </c>
      <c r="L231" s="12">
        <f t="shared" si="121"/>
        <v>0</v>
      </c>
      <c r="M231" s="12">
        <f t="shared" si="121"/>
        <v>0</v>
      </c>
      <c r="N231" s="12">
        <f t="shared" si="121"/>
        <v>0</v>
      </c>
      <c r="O231" s="12">
        <f t="shared" si="121"/>
        <v>0</v>
      </c>
      <c r="P231" s="12">
        <f t="shared" si="121"/>
        <v>0</v>
      </c>
    </row>
    <row r="232" spans="1:16" s="9" customFormat="1" ht="15.75">
      <c r="A232" s="41"/>
      <c r="B232" s="34"/>
      <c r="C232" s="13"/>
      <c r="D232" s="10" t="s">
        <v>11</v>
      </c>
      <c r="E232" s="12">
        <f>SUM(F232:P232)</f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</row>
    <row r="233" spans="1:16" s="9" customFormat="1" ht="15.75">
      <c r="A233" s="41"/>
      <c r="B233" s="34"/>
      <c r="C233" s="13" t="s">
        <v>3</v>
      </c>
      <c r="D233" s="10"/>
      <c r="E233" s="12">
        <f t="shared" si="117"/>
        <v>50076.40415</v>
      </c>
      <c r="F233" s="12">
        <f>SUM(F234:F239)</f>
        <v>7859.761</v>
      </c>
      <c r="G233" s="12">
        <f>SUM(G234:G239)</f>
        <v>2151.4719999999998</v>
      </c>
      <c r="H233" s="12">
        <f>SUM(H234:H239)</f>
        <v>4331.403</v>
      </c>
      <c r="I233" s="12">
        <f>SUM(I234:I239)</f>
        <v>4376.55325</v>
      </c>
      <c r="J233" s="12">
        <f>SUM(J234:J239)</f>
        <v>7139.1</v>
      </c>
      <c r="K233" s="12">
        <f aca="true" t="shared" si="122" ref="K233:P233">SUM(K234:K239)</f>
        <v>4330.2</v>
      </c>
      <c r="L233" s="12">
        <f t="shared" si="122"/>
        <v>3239.9148999999998</v>
      </c>
      <c r="M233" s="12">
        <f t="shared" si="122"/>
        <v>320</v>
      </c>
      <c r="N233" s="12">
        <f t="shared" si="122"/>
        <v>220</v>
      </c>
      <c r="O233" s="12">
        <f t="shared" si="122"/>
        <v>220</v>
      </c>
      <c r="P233" s="12">
        <f t="shared" si="122"/>
        <v>15888</v>
      </c>
    </row>
    <row r="234" spans="1:16" s="9" customFormat="1" ht="15.75">
      <c r="A234" s="41"/>
      <c r="B234" s="34"/>
      <c r="D234" s="10" t="s">
        <v>12</v>
      </c>
      <c r="E234" s="12">
        <f t="shared" si="117"/>
        <v>681.4739999999999</v>
      </c>
      <c r="F234" s="12">
        <v>350</v>
      </c>
      <c r="G234" s="12">
        <v>0</v>
      </c>
      <c r="H234" s="12">
        <v>331.474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</row>
    <row r="235" spans="1:16" s="9" customFormat="1" ht="15.75">
      <c r="A235" s="41"/>
      <c r="B235" s="34"/>
      <c r="C235" s="13"/>
      <c r="D235" s="10" t="s">
        <v>9</v>
      </c>
      <c r="E235" s="12">
        <f t="shared" si="117"/>
        <v>11513.36525</v>
      </c>
      <c r="F235" s="12">
        <v>1827.111</v>
      </c>
      <c r="G235" s="12">
        <v>1290.972</v>
      </c>
      <c r="H235" s="12">
        <v>1429.929</v>
      </c>
      <c r="I235" s="12">
        <v>1211.55325</v>
      </c>
      <c r="J235" s="12">
        <v>2251.8</v>
      </c>
      <c r="K235" s="12">
        <v>1121</v>
      </c>
      <c r="L235" s="12">
        <v>641</v>
      </c>
      <c r="M235" s="12">
        <v>220</v>
      </c>
      <c r="N235" s="12">
        <v>220</v>
      </c>
      <c r="O235" s="12">
        <v>220</v>
      </c>
      <c r="P235" s="12">
        <f>730+350</f>
        <v>1080</v>
      </c>
    </row>
    <row r="236" spans="1:16" s="9" customFormat="1" ht="15.75">
      <c r="A236" s="41"/>
      <c r="B236" s="34"/>
      <c r="C236" s="13"/>
      <c r="D236" s="10" t="s">
        <v>10</v>
      </c>
      <c r="E236" s="12">
        <f t="shared" si="117"/>
        <v>6416.1</v>
      </c>
      <c r="F236" s="12">
        <f>4930.6-1700</f>
        <v>3230.6000000000004</v>
      </c>
      <c r="G236" s="12">
        <v>280.5</v>
      </c>
      <c r="H236" s="12">
        <v>220</v>
      </c>
      <c r="I236" s="12">
        <v>165</v>
      </c>
      <c r="J236" s="12">
        <v>270</v>
      </c>
      <c r="K236" s="12">
        <v>650</v>
      </c>
      <c r="L236" s="12">
        <v>500</v>
      </c>
      <c r="M236" s="12">
        <v>100</v>
      </c>
      <c r="N236" s="12">
        <v>0</v>
      </c>
      <c r="O236" s="12">
        <v>0</v>
      </c>
      <c r="P236" s="12">
        <v>1000</v>
      </c>
    </row>
    <row r="237" spans="1:16" s="9" customFormat="1" ht="15.75">
      <c r="A237" s="41"/>
      <c r="B237" s="34"/>
      <c r="C237" s="13"/>
      <c r="D237" s="10" t="s">
        <v>16</v>
      </c>
      <c r="E237" s="12">
        <f t="shared" si="117"/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</row>
    <row r="238" spans="1:16" s="9" customFormat="1" ht="15.75">
      <c r="A238" s="41"/>
      <c r="B238" s="34"/>
      <c r="C238" s="13"/>
      <c r="D238" s="10" t="s">
        <v>11</v>
      </c>
      <c r="E238" s="12">
        <f t="shared" si="117"/>
        <v>28417.0649</v>
      </c>
      <c r="F238" s="12">
        <v>1952.05</v>
      </c>
      <c r="G238" s="12">
        <v>580</v>
      </c>
      <c r="H238" s="12">
        <v>2000</v>
      </c>
      <c r="I238" s="12">
        <v>2500</v>
      </c>
      <c r="J238" s="12">
        <v>4268.1</v>
      </c>
      <c r="K238" s="12">
        <v>2210</v>
      </c>
      <c r="L238" s="12">
        <v>2098.9148999999998</v>
      </c>
      <c r="M238" s="12">
        <v>0</v>
      </c>
      <c r="N238" s="12">
        <v>0</v>
      </c>
      <c r="O238" s="12">
        <v>0</v>
      </c>
      <c r="P238" s="12">
        <v>12808</v>
      </c>
    </row>
    <row r="239" spans="1:16" s="9" customFormat="1" ht="15.75">
      <c r="A239" s="41"/>
      <c r="B239" s="34"/>
      <c r="C239" s="13"/>
      <c r="D239" s="10" t="s">
        <v>18</v>
      </c>
      <c r="E239" s="12">
        <f t="shared" si="117"/>
        <v>3048.4</v>
      </c>
      <c r="F239" s="12">
        <v>500</v>
      </c>
      <c r="G239" s="12">
        <v>0</v>
      </c>
      <c r="H239" s="12">
        <v>350</v>
      </c>
      <c r="I239" s="12">
        <v>500</v>
      </c>
      <c r="J239" s="12">
        <v>349.2</v>
      </c>
      <c r="K239" s="12">
        <v>349.2</v>
      </c>
      <c r="L239" s="12">
        <v>0</v>
      </c>
      <c r="M239" s="12">
        <v>0</v>
      </c>
      <c r="N239" s="12">
        <v>0</v>
      </c>
      <c r="O239" s="12">
        <v>0</v>
      </c>
      <c r="P239" s="12">
        <v>1000</v>
      </c>
    </row>
    <row r="240" spans="1:16" s="9" customFormat="1" ht="15.75">
      <c r="A240" s="41"/>
      <c r="B240" s="34"/>
      <c r="C240" s="13" t="s">
        <v>4</v>
      </c>
      <c r="D240" s="10"/>
      <c r="E240" s="12">
        <f>SUM(F240:K240)</f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</row>
    <row r="241" spans="1:16" s="9" customFormat="1" ht="31.5">
      <c r="A241" s="41"/>
      <c r="B241" s="35"/>
      <c r="C241" s="13" t="s">
        <v>47</v>
      </c>
      <c r="D241" s="10"/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</row>
    <row r="242" spans="1:16" s="9" customFormat="1" ht="15.75">
      <c r="A242" s="41" t="s">
        <v>37</v>
      </c>
      <c r="B242" s="29" t="s">
        <v>84</v>
      </c>
      <c r="C242" s="13" t="s">
        <v>6</v>
      </c>
      <c r="D242" s="7"/>
      <c r="E242" s="12">
        <f aca="true" t="shared" si="123" ref="E242:E247">SUM(F242:P242)</f>
        <v>922.36</v>
      </c>
      <c r="F242" s="12">
        <f>SUM(F244+F245+F248)</f>
        <v>747.36</v>
      </c>
      <c r="G242" s="12">
        <f>SUM(G244+G245+G248)</f>
        <v>0</v>
      </c>
      <c r="H242" s="12">
        <f>SUM(H244+H245+H248)</f>
        <v>100</v>
      </c>
      <c r="I242" s="12">
        <f>SUM(I244+I245+I248)</f>
        <v>0</v>
      </c>
      <c r="J242" s="12">
        <f>J243</f>
        <v>0</v>
      </c>
      <c r="K242" s="12">
        <f aca="true" t="shared" si="124" ref="K242:P242">K243</f>
        <v>0</v>
      </c>
      <c r="L242" s="12">
        <f t="shared" si="124"/>
        <v>0</v>
      </c>
      <c r="M242" s="12">
        <f t="shared" si="124"/>
        <v>0</v>
      </c>
      <c r="N242" s="12">
        <f t="shared" si="124"/>
        <v>0</v>
      </c>
      <c r="O242" s="12">
        <f t="shared" si="124"/>
        <v>0</v>
      </c>
      <c r="P242" s="12">
        <f t="shared" si="124"/>
        <v>75</v>
      </c>
    </row>
    <row r="243" spans="1:16" s="9" customFormat="1" ht="31.5">
      <c r="A243" s="41"/>
      <c r="B243" s="29"/>
      <c r="C243" s="13" t="s">
        <v>49</v>
      </c>
      <c r="D243" s="7"/>
      <c r="E243" s="12">
        <f t="shared" si="123"/>
        <v>922.36</v>
      </c>
      <c r="F243" s="12">
        <f>SUM(F245)</f>
        <v>747.36</v>
      </c>
      <c r="G243" s="12">
        <f>SUM(G245)</f>
        <v>0</v>
      </c>
      <c r="H243" s="12">
        <f>SUM(H245)</f>
        <v>100</v>
      </c>
      <c r="I243" s="12">
        <f>SUM(I245)</f>
        <v>0</v>
      </c>
      <c r="J243" s="12">
        <f>SUM(J245+J244+J248+J249)</f>
        <v>0</v>
      </c>
      <c r="K243" s="12">
        <f aca="true" t="shared" si="125" ref="K243:P243">SUM(K245+K244+K248+K249)</f>
        <v>0</v>
      </c>
      <c r="L243" s="12">
        <f t="shared" si="125"/>
        <v>0</v>
      </c>
      <c r="M243" s="12">
        <f t="shared" si="125"/>
        <v>0</v>
      </c>
      <c r="N243" s="12">
        <f t="shared" si="125"/>
        <v>0</v>
      </c>
      <c r="O243" s="12">
        <f t="shared" si="125"/>
        <v>0</v>
      </c>
      <c r="P243" s="12">
        <f t="shared" si="125"/>
        <v>75</v>
      </c>
    </row>
    <row r="244" spans="1:16" s="9" customFormat="1" ht="15.75">
      <c r="A244" s="41"/>
      <c r="B244" s="29"/>
      <c r="C244" s="14" t="s">
        <v>2</v>
      </c>
      <c r="D244" s="10"/>
      <c r="E244" s="12">
        <f t="shared" si="123"/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</row>
    <row r="245" spans="1:16" s="9" customFormat="1" ht="15.75">
      <c r="A245" s="41"/>
      <c r="B245" s="29"/>
      <c r="C245" s="13" t="s">
        <v>3</v>
      </c>
      <c r="D245" s="10"/>
      <c r="E245" s="12">
        <f t="shared" si="123"/>
        <v>922.36</v>
      </c>
      <c r="F245" s="12">
        <f>SUM(F246:F247)</f>
        <v>747.36</v>
      </c>
      <c r="G245" s="12">
        <f>SUM(G246:G247)</f>
        <v>0</v>
      </c>
      <c r="H245" s="12">
        <f>SUM(H246:H247)</f>
        <v>100</v>
      </c>
      <c r="I245" s="12">
        <f>SUM(I246:I247)</f>
        <v>0</v>
      </c>
      <c r="J245" s="12">
        <f>SUM(J246:J247)</f>
        <v>0</v>
      </c>
      <c r="K245" s="12">
        <f aca="true" t="shared" si="126" ref="K245:P245">SUM(K246:K247)</f>
        <v>0</v>
      </c>
      <c r="L245" s="12">
        <f t="shared" si="126"/>
        <v>0</v>
      </c>
      <c r="M245" s="12">
        <f t="shared" si="126"/>
        <v>0</v>
      </c>
      <c r="N245" s="12">
        <v>0</v>
      </c>
      <c r="O245" s="12">
        <f t="shared" si="126"/>
        <v>0</v>
      </c>
      <c r="P245" s="12">
        <f t="shared" si="126"/>
        <v>75</v>
      </c>
    </row>
    <row r="246" spans="1:16" s="9" customFormat="1" ht="15.75">
      <c r="A246" s="41"/>
      <c r="B246" s="29"/>
      <c r="C246" s="13"/>
      <c r="D246" s="10" t="s">
        <v>12</v>
      </c>
      <c r="E246" s="12">
        <f t="shared" si="123"/>
        <v>583</v>
      </c>
      <c r="F246" s="12">
        <v>583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</row>
    <row r="247" spans="1:16" s="9" customFormat="1" ht="15.75">
      <c r="A247" s="41"/>
      <c r="B247" s="29"/>
      <c r="C247" s="13"/>
      <c r="D247" s="10" t="s">
        <v>9</v>
      </c>
      <c r="E247" s="12">
        <f t="shared" si="123"/>
        <v>339.36</v>
      </c>
      <c r="F247" s="12">
        <v>164.36</v>
      </c>
      <c r="G247" s="12">
        <v>0</v>
      </c>
      <c r="H247" s="12">
        <v>100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75</v>
      </c>
    </row>
    <row r="248" spans="1:16" s="9" customFormat="1" ht="15.75">
      <c r="A248" s="41"/>
      <c r="B248" s="29"/>
      <c r="C248" s="13" t="s">
        <v>4</v>
      </c>
      <c r="D248" s="10"/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</row>
    <row r="249" spans="1:16" s="9" customFormat="1" ht="31.5">
      <c r="A249" s="41"/>
      <c r="B249" s="29"/>
      <c r="C249" s="13" t="s">
        <v>47</v>
      </c>
      <c r="D249" s="10"/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</row>
    <row r="250" spans="1:16" s="9" customFormat="1" ht="15.75">
      <c r="A250" s="41" t="s">
        <v>38</v>
      </c>
      <c r="B250" s="29" t="s">
        <v>105</v>
      </c>
      <c r="C250" s="13" t="s">
        <v>6</v>
      </c>
      <c r="D250" s="7"/>
      <c r="E250" s="12">
        <f aca="true" t="shared" si="127" ref="E250:E256">SUM(F250:P250)</f>
        <v>2963.2807</v>
      </c>
      <c r="F250" s="12">
        <f>SUM(F252+F254+F257)</f>
        <v>580.188</v>
      </c>
      <c r="G250" s="12">
        <f>SUM(G252+G254+G257)</f>
        <v>352</v>
      </c>
      <c r="H250" s="12">
        <f>SUM(H252+H254+H257)</f>
        <v>369</v>
      </c>
      <c r="I250" s="12">
        <f>SUM(I252+I254+I257)</f>
        <v>362.4132</v>
      </c>
      <c r="J250" s="12">
        <f>J251</f>
        <v>318.3745</v>
      </c>
      <c r="K250" s="12">
        <f aca="true" t="shared" si="128" ref="K250:P250">K251</f>
        <v>276.305</v>
      </c>
      <c r="L250" s="12">
        <f t="shared" si="128"/>
        <v>290</v>
      </c>
      <c r="M250" s="12">
        <f t="shared" si="128"/>
        <v>0</v>
      </c>
      <c r="N250" s="12">
        <f t="shared" si="128"/>
        <v>0</v>
      </c>
      <c r="O250" s="12">
        <f t="shared" si="128"/>
        <v>0</v>
      </c>
      <c r="P250" s="12">
        <f t="shared" si="128"/>
        <v>415</v>
      </c>
    </row>
    <row r="251" spans="1:16" s="9" customFormat="1" ht="31.5">
      <c r="A251" s="41"/>
      <c r="B251" s="29"/>
      <c r="C251" s="13" t="s">
        <v>49</v>
      </c>
      <c r="D251" s="7"/>
      <c r="E251" s="12">
        <f t="shared" si="127"/>
        <v>2963.2807</v>
      </c>
      <c r="F251" s="12">
        <f>SUM(F254+F252)</f>
        <v>580.188</v>
      </c>
      <c r="G251" s="12">
        <f>SUM(G254+G257)</f>
        <v>352</v>
      </c>
      <c r="H251" s="12">
        <f>SUM(H254+H257+H252)</f>
        <v>369</v>
      </c>
      <c r="I251" s="12">
        <f>SUM(I252+I254)</f>
        <v>362.4132</v>
      </c>
      <c r="J251" s="12">
        <f>SUM(J254+J257+J252+J258)</f>
        <v>318.3745</v>
      </c>
      <c r="K251" s="12">
        <f aca="true" t="shared" si="129" ref="K251:P251">SUM(K254+K257+K252+K258)</f>
        <v>276.305</v>
      </c>
      <c r="L251" s="12">
        <f t="shared" si="129"/>
        <v>290</v>
      </c>
      <c r="M251" s="12">
        <f t="shared" si="129"/>
        <v>0</v>
      </c>
      <c r="N251" s="12">
        <f t="shared" si="129"/>
        <v>0</v>
      </c>
      <c r="O251" s="12">
        <f t="shared" si="129"/>
        <v>0</v>
      </c>
      <c r="P251" s="12">
        <f t="shared" si="129"/>
        <v>415</v>
      </c>
    </row>
    <row r="252" spans="1:16" s="9" customFormat="1" ht="15.75">
      <c r="A252" s="41"/>
      <c r="B252" s="29"/>
      <c r="C252" s="14" t="s">
        <v>2</v>
      </c>
      <c r="D252" s="10"/>
      <c r="E252" s="12">
        <f t="shared" si="127"/>
        <v>133.57</v>
      </c>
      <c r="F252" s="12">
        <v>50</v>
      </c>
      <c r="G252" s="12">
        <v>0</v>
      </c>
      <c r="H252" s="12">
        <f>H253</f>
        <v>50.32</v>
      </c>
      <c r="I252" s="12">
        <f>I253</f>
        <v>33.25</v>
      </c>
      <c r="J252" s="12">
        <f>J253</f>
        <v>0</v>
      </c>
      <c r="K252" s="12">
        <f aca="true" t="shared" si="130" ref="K252:P252">K253</f>
        <v>0</v>
      </c>
      <c r="L252" s="12">
        <f t="shared" si="130"/>
        <v>0</v>
      </c>
      <c r="M252" s="12">
        <f t="shared" si="130"/>
        <v>0</v>
      </c>
      <c r="N252" s="12">
        <f t="shared" si="130"/>
        <v>0</v>
      </c>
      <c r="O252" s="12">
        <f t="shared" si="130"/>
        <v>0</v>
      </c>
      <c r="P252" s="12">
        <f t="shared" si="130"/>
        <v>0</v>
      </c>
    </row>
    <row r="253" spans="1:16" s="9" customFormat="1" ht="15.75">
      <c r="A253" s="41"/>
      <c r="B253" s="29"/>
      <c r="C253" s="13"/>
      <c r="D253" s="10" t="s">
        <v>9</v>
      </c>
      <c r="E253" s="12">
        <f t="shared" si="127"/>
        <v>133.57</v>
      </c>
      <c r="F253" s="12">
        <v>50</v>
      </c>
      <c r="G253" s="12">
        <v>0</v>
      </c>
      <c r="H253" s="12">
        <v>50.32</v>
      </c>
      <c r="I253" s="12">
        <v>33.25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</row>
    <row r="254" spans="1:16" s="9" customFormat="1" ht="15.75">
      <c r="A254" s="41"/>
      <c r="B254" s="29"/>
      <c r="C254" s="13" t="s">
        <v>3</v>
      </c>
      <c r="D254" s="10"/>
      <c r="E254" s="12">
        <f t="shared" si="127"/>
        <v>2829.7106999999996</v>
      </c>
      <c r="F254" s="12">
        <f>SUM(F255:F256)</f>
        <v>530.188</v>
      </c>
      <c r="G254" s="12">
        <f>SUM(G255:G256)</f>
        <v>352</v>
      </c>
      <c r="H254" s="12">
        <f>SUM(H255:H256)</f>
        <v>318.68</v>
      </c>
      <c r="I254" s="12">
        <f>SUM(I255:I256)</f>
        <v>329.1632</v>
      </c>
      <c r="J254" s="12">
        <f>SUM(J255:J256)</f>
        <v>318.3745</v>
      </c>
      <c r="K254" s="12">
        <f aca="true" t="shared" si="131" ref="K254:P254">SUM(K255:K256)</f>
        <v>276.305</v>
      </c>
      <c r="L254" s="12">
        <f t="shared" si="131"/>
        <v>290</v>
      </c>
      <c r="M254" s="12">
        <f t="shared" si="131"/>
        <v>0</v>
      </c>
      <c r="N254" s="12">
        <f t="shared" si="131"/>
        <v>0</v>
      </c>
      <c r="O254" s="12">
        <f t="shared" si="131"/>
        <v>0</v>
      </c>
      <c r="P254" s="12">
        <f t="shared" si="131"/>
        <v>415</v>
      </c>
    </row>
    <row r="255" spans="1:16" s="9" customFormat="1" ht="15.75">
      <c r="A255" s="41"/>
      <c r="B255" s="29"/>
      <c r="C255" s="13"/>
      <c r="D255" s="10" t="s">
        <v>12</v>
      </c>
      <c r="E255" s="12">
        <f t="shared" si="127"/>
        <v>30</v>
      </c>
      <c r="F255" s="12">
        <v>30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</row>
    <row r="256" spans="1:16" s="9" customFormat="1" ht="15.75">
      <c r="A256" s="41"/>
      <c r="B256" s="29"/>
      <c r="C256" s="13"/>
      <c r="D256" s="10" t="s">
        <v>9</v>
      </c>
      <c r="E256" s="12">
        <f t="shared" si="127"/>
        <v>2799.7106999999996</v>
      </c>
      <c r="F256" s="12">
        <v>500.188</v>
      </c>
      <c r="G256" s="12">
        <v>352</v>
      </c>
      <c r="H256" s="12">
        <v>318.68</v>
      </c>
      <c r="I256" s="12">
        <v>329.1632</v>
      </c>
      <c r="J256" s="12">
        <v>318.3745</v>
      </c>
      <c r="K256" s="12">
        <v>276.305</v>
      </c>
      <c r="L256" s="12">
        <v>290</v>
      </c>
      <c r="M256" s="12">
        <v>0</v>
      </c>
      <c r="N256" s="12">
        <v>0</v>
      </c>
      <c r="O256" s="12">
        <v>0</v>
      </c>
      <c r="P256" s="12">
        <v>415</v>
      </c>
    </row>
    <row r="257" spans="1:16" s="9" customFormat="1" ht="15.75">
      <c r="A257" s="41"/>
      <c r="B257" s="29"/>
      <c r="C257" s="13" t="s">
        <v>4</v>
      </c>
      <c r="D257" s="10"/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</row>
    <row r="258" spans="1:16" s="9" customFormat="1" ht="31.5">
      <c r="A258" s="41"/>
      <c r="B258" s="29"/>
      <c r="C258" s="13" t="s">
        <v>47</v>
      </c>
      <c r="D258" s="10"/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</row>
    <row r="259" spans="1:16" s="9" customFormat="1" ht="15.75">
      <c r="A259" s="30" t="s">
        <v>25</v>
      </c>
      <c r="B259" s="33" t="s">
        <v>77</v>
      </c>
      <c r="C259" s="13" t="s">
        <v>6</v>
      </c>
      <c r="D259" s="7"/>
      <c r="E259" s="12">
        <f>SUM(F259:P259)</f>
        <v>1579954.8607200002</v>
      </c>
      <c r="F259" s="12">
        <f>SUM(F262+F265+F266)</f>
        <v>111739.82379</v>
      </c>
      <c r="G259" s="12">
        <f>SUM(G262+G265+G266)</f>
        <v>77995.13244</v>
      </c>
      <c r="H259" s="12">
        <f>SUM(H262+H265+H266+H269)</f>
        <v>68313.17284</v>
      </c>
      <c r="I259" s="12">
        <f>SUM(I262+I265+I266+I269)</f>
        <v>400721.62517</v>
      </c>
      <c r="J259" s="12">
        <f>J260+J269</f>
        <v>348473.86004</v>
      </c>
      <c r="K259" s="12">
        <f aca="true" t="shared" si="132" ref="K259:P259">K260+K269</f>
        <v>145230.88660000003</v>
      </c>
      <c r="L259" s="12">
        <f t="shared" si="132"/>
        <v>143648.34984</v>
      </c>
      <c r="M259" s="12">
        <f t="shared" si="132"/>
        <v>47316.9</v>
      </c>
      <c r="N259" s="12">
        <f t="shared" si="132"/>
        <v>46135.700000000004</v>
      </c>
      <c r="O259" s="12">
        <f t="shared" si="132"/>
        <v>79684.09999999999</v>
      </c>
      <c r="P259" s="12">
        <f t="shared" si="132"/>
        <v>110695.31</v>
      </c>
    </row>
    <row r="260" spans="1:16" s="9" customFormat="1" ht="31.5">
      <c r="A260" s="31"/>
      <c r="B260" s="34"/>
      <c r="C260" s="13" t="s">
        <v>49</v>
      </c>
      <c r="D260" s="7"/>
      <c r="E260" s="12">
        <f>SUM(F260:P260)</f>
        <v>1579954.8607200002</v>
      </c>
      <c r="F260" s="12">
        <f>SUM(F262+F266)</f>
        <v>111739.82379</v>
      </c>
      <c r="G260" s="12">
        <f>SUM(G262+G266)</f>
        <v>77995.13244</v>
      </c>
      <c r="H260" s="12">
        <f>SUM(H262+H266)</f>
        <v>68313.17284</v>
      </c>
      <c r="I260" s="12">
        <f>SUM(I262+I266)</f>
        <v>400721.62517</v>
      </c>
      <c r="J260" s="12">
        <f>SUM(J262+J261+J265+J266)</f>
        <v>348473.86004</v>
      </c>
      <c r="K260" s="12">
        <f aca="true" t="shared" si="133" ref="K260:P260">SUM(K262+K261+K265+K266)</f>
        <v>145230.88660000003</v>
      </c>
      <c r="L260" s="12">
        <f t="shared" si="133"/>
        <v>143648.34984</v>
      </c>
      <c r="M260" s="12">
        <f t="shared" si="133"/>
        <v>47316.9</v>
      </c>
      <c r="N260" s="12">
        <f t="shared" si="133"/>
        <v>46135.700000000004</v>
      </c>
      <c r="O260" s="12">
        <f t="shared" si="133"/>
        <v>79684.09999999999</v>
      </c>
      <c r="P260" s="12">
        <f t="shared" si="133"/>
        <v>110695.31</v>
      </c>
    </row>
    <row r="261" spans="1:16" s="9" customFormat="1" ht="31.5">
      <c r="A261" s="31"/>
      <c r="B261" s="34"/>
      <c r="C261" s="13" t="s">
        <v>2</v>
      </c>
      <c r="D261" s="10"/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f>J272+J278+J288+J298+J305+J321</f>
        <v>0</v>
      </c>
      <c r="K261" s="12">
        <f aca="true" t="shared" si="134" ref="K261:P261">K272+K278+K288+K298+K305+K321</f>
        <v>0</v>
      </c>
      <c r="L261" s="12">
        <f t="shared" si="134"/>
        <v>0</v>
      </c>
      <c r="M261" s="12">
        <f t="shared" si="134"/>
        <v>0</v>
      </c>
      <c r="N261" s="12">
        <f t="shared" si="134"/>
        <v>0</v>
      </c>
      <c r="O261" s="12">
        <f t="shared" si="134"/>
        <v>0</v>
      </c>
      <c r="P261" s="12">
        <f t="shared" si="134"/>
        <v>0</v>
      </c>
    </row>
    <row r="262" spans="1:16" s="9" customFormat="1" ht="15.75">
      <c r="A262" s="31"/>
      <c r="B262" s="34"/>
      <c r="C262" s="13" t="s">
        <v>3</v>
      </c>
      <c r="D262" s="10"/>
      <c r="E262" s="12">
        <f aca="true" t="shared" si="135" ref="E262:E269">SUM(F262:P262)</f>
        <v>1372420.96072</v>
      </c>
      <c r="F262" s="12">
        <f>SUM(F279+F289+F299+F307+F323)</f>
        <v>111274.12379</v>
      </c>
      <c r="G262" s="12">
        <f>SUM(G279+G289+G299+G307+G323)</f>
        <v>77459.23244</v>
      </c>
      <c r="H262" s="12">
        <f>SUM(H279+H289+H299+H307+H323)</f>
        <v>67999.87284</v>
      </c>
      <c r="I262" s="12">
        <f>SUM(I279+I289+I299+I307+I323)</f>
        <v>312830.62517</v>
      </c>
      <c r="J262" s="12">
        <f>SUM(J263:J264)</f>
        <v>230145.86004</v>
      </c>
      <c r="K262" s="12">
        <f aca="true" t="shared" si="136" ref="K262:P262">SUM(K263:K264)</f>
        <v>145230.88660000003</v>
      </c>
      <c r="L262" s="12">
        <f t="shared" si="136"/>
        <v>143648.34984</v>
      </c>
      <c r="M262" s="12">
        <f t="shared" si="136"/>
        <v>47316.9</v>
      </c>
      <c r="N262" s="12">
        <f t="shared" si="136"/>
        <v>46135.700000000004</v>
      </c>
      <c r="O262" s="12">
        <f t="shared" si="136"/>
        <v>79684.09999999999</v>
      </c>
      <c r="P262" s="12">
        <f t="shared" si="136"/>
        <v>110695.31</v>
      </c>
    </row>
    <row r="263" spans="1:16" s="9" customFormat="1" ht="15.75">
      <c r="A263" s="31"/>
      <c r="B263" s="34"/>
      <c r="C263" s="13"/>
      <c r="D263" s="10" t="s">
        <v>15</v>
      </c>
      <c r="E263" s="12">
        <f t="shared" si="135"/>
        <v>388806.32664</v>
      </c>
      <c r="F263" s="12">
        <f>SUM(F280)</f>
        <v>6280.86079</v>
      </c>
      <c r="G263" s="12">
        <f>SUM(G280)</f>
        <v>1840.91848</v>
      </c>
      <c r="H263" s="12">
        <f>SUM(H280)</f>
        <v>29116.5902</v>
      </c>
      <c r="I263" s="12">
        <f>SUM(I280)</f>
        <v>219275.401</v>
      </c>
      <c r="J263" s="12">
        <f>SUM(J280)</f>
        <v>128392.55617</v>
      </c>
      <c r="K263" s="12">
        <f aca="true" t="shared" si="137" ref="K263:P263">SUM(K280)</f>
        <v>3900</v>
      </c>
      <c r="L263" s="12">
        <f t="shared" si="137"/>
        <v>0</v>
      </c>
      <c r="M263" s="12">
        <f t="shared" si="137"/>
        <v>0</v>
      </c>
      <c r="N263" s="12">
        <f t="shared" si="137"/>
        <v>0</v>
      </c>
      <c r="O263" s="12">
        <f t="shared" si="137"/>
        <v>0</v>
      </c>
      <c r="P263" s="12">
        <f t="shared" si="137"/>
        <v>0</v>
      </c>
    </row>
    <row r="264" spans="1:16" s="9" customFormat="1" ht="15.75">
      <c r="A264" s="31"/>
      <c r="B264" s="34"/>
      <c r="C264" s="13"/>
      <c r="D264" s="10" t="s">
        <v>9</v>
      </c>
      <c r="E264" s="12">
        <f>SUM(F264:P264)</f>
        <v>983614.63408</v>
      </c>
      <c r="F264" s="12">
        <f>SUM(F281+F290+F300+F308+F324)</f>
        <v>104993.263</v>
      </c>
      <c r="G264" s="12">
        <f>SUM(G281+G290+G300+G308+G324)</f>
        <v>75618.31396</v>
      </c>
      <c r="H264" s="12">
        <f>SUM(H281+H290+H300+H308+H324)</f>
        <v>38883.282640000005</v>
      </c>
      <c r="I264" s="12">
        <f>SUM(I281+I290+I300+I308+I324)</f>
        <v>93555.22417</v>
      </c>
      <c r="J264" s="12">
        <f>SUM(J273+J281+J290+J300+J308+J324+J316)</f>
        <v>101753.30387000002</v>
      </c>
      <c r="K264" s="12">
        <f aca="true" t="shared" si="138" ref="K264:P264">SUM(K273+K281+K290+K300+K308+K324+K316)</f>
        <v>141330.88660000003</v>
      </c>
      <c r="L264" s="12">
        <f t="shared" si="138"/>
        <v>143648.34984</v>
      </c>
      <c r="M264" s="12">
        <f t="shared" si="138"/>
        <v>47316.9</v>
      </c>
      <c r="N264" s="12">
        <f t="shared" si="138"/>
        <v>46135.700000000004</v>
      </c>
      <c r="O264" s="12">
        <f t="shared" si="138"/>
        <v>79684.09999999999</v>
      </c>
      <c r="P264" s="12">
        <f t="shared" si="138"/>
        <v>110695.31</v>
      </c>
    </row>
    <row r="265" spans="1:16" s="9" customFormat="1" ht="15.75">
      <c r="A265" s="31"/>
      <c r="B265" s="34"/>
      <c r="C265" s="13" t="s">
        <v>4</v>
      </c>
      <c r="D265" s="10"/>
      <c r="E265" s="12">
        <f t="shared" si="135"/>
        <v>0</v>
      </c>
      <c r="F265" s="12">
        <v>0</v>
      </c>
      <c r="G265" s="12">
        <f aca="true" t="shared" si="139" ref="G265:P265">SUM(G291+G301+G309+G325)</f>
        <v>0</v>
      </c>
      <c r="H265" s="12">
        <f t="shared" si="139"/>
        <v>0</v>
      </c>
      <c r="I265" s="12">
        <f t="shared" si="139"/>
        <v>0</v>
      </c>
      <c r="J265" s="12">
        <f t="shared" si="139"/>
        <v>0</v>
      </c>
      <c r="K265" s="12">
        <f t="shared" si="139"/>
        <v>0</v>
      </c>
      <c r="L265" s="12">
        <f t="shared" si="139"/>
        <v>0</v>
      </c>
      <c r="M265" s="12">
        <f t="shared" si="139"/>
        <v>0</v>
      </c>
      <c r="N265" s="12">
        <f t="shared" si="139"/>
        <v>0</v>
      </c>
      <c r="O265" s="12">
        <f t="shared" si="139"/>
        <v>0</v>
      </c>
      <c r="P265" s="12">
        <f t="shared" si="139"/>
        <v>0</v>
      </c>
    </row>
    <row r="266" spans="1:16" s="9" customFormat="1" ht="31.5">
      <c r="A266" s="31"/>
      <c r="B266" s="34"/>
      <c r="C266" s="13" t="s">
        <v>75</v>
      </c>
      <c r="D266" s="10"/>
      <c r="E266" s="12">
        <f t="shared" si="135"/>
        <v>207533.9</v>
      </c>
      <c r="F266" s="12">
        <f>F268</f>
        <v>465.7</v>
      </c>
      <c r="G266" s="12">
        <f>G268</f>
        <v>535.9</v>
      </c>
      <c r="H266" s="12">
        <f>H268</f>
        <v>313.3</v>
      </c>
      <c r="I266" s="12">
        <f>I268+I267</f>
        <v>87891</v>
      </c>
      <c r="J266" s="12">
        <f>SUM(J267:J268)</f>
        <v>118328</v>
      </c>
      <c r="K266" s="12">
        <f aca="true" t="shared" si="140" ref="K266:P266">SUM(K267:K268)</f>
        <v>0</v>
      </c>
      <c r="L266" s="12">
        <f t="shared" si="140"/>
        <v>0</v>
      </c>
      <c r="M266" s="12">
        <f t="shared" si="140"/>
        <v>0</v>
      </c>
      <c r="N266" s="12">
        <f t="shared" si="140"/>
        <v>0</v>
      </c>
      <c r="O266" s="12">
        <f t="shared" si="140"/>
        <v>0</v>
      </c>
      <c r="P266" s="12">
        <f t="shared" si="140"/>
        <v>0</v>
      </c>
    </row>
    <row r="267" spans="1:16" s="9" customFormat="1" ht="15.75">
      <c r="A267" s="31"/>
      <c r="B267" s="34"/>
      <c r="C267" s="13"/>
      <c r="D267" s="10" t="s">
        <v>15</v>
      </c>
      <c r="E267" s="12">
        <f t="shared" si="135"/>
        <v>205672.4</v>
      </c>
      <c r="F267" s="12">
        <v>0</v>
      </c>
      <c r="G267" s="12">
        <v>0</v>
      </c>
      <c r="H267" s="12">
        <v>0</v>
      </c>
      <c r="I267" s="12">
        <v>87344.4</v>
      </c>
      <c r="J267" s="12">
        <f>J283</f>
        <v>118328</v>
      </c>
      <c r="K267" s="12">
        <f aca="true" t="shared" si="141" ref="K267:P267">K283</f>
        <v>0</v>
      </c>
      <c r="L267" s="12">
        <f t="shared" si="141"/>
        <v>0</v>
      </c>
      <c r="M267" s="12">
        <f t="shared" si="141"/>
        <v>0</v>
      </c>
      <c r="N267" s="12">
        <f t="shared" si="141"/>
        <v>0</v>
      </c>
      <c r="O267" s="12">
        <f t="shared" si="141"/>
        <v>0</v>
      </c>
      <c r="P267" s="12">
        <f t="shared" si="141"/>
        <v>0</v>
      </c>
    </row>
    <row r="268" spans="1:16" s="9" customFormat="1" ht="15.75">
      <c r="A268" s="37"/>
      <c r="B268" s="39"/>
      <c r="C268" s="13"/>
      <c r="D268" s="10" t="s">
        <v>9</v>
      </c>
      <c r="E268" s="12">
        <f t="shared" si="135"/>
        <v>1861.5</v>
      </c>
      <c r="F268" s="12">
        <f>F293</f>
        <v>465.7</v>
      </c>
      <c r="G268" s="12">
        <f>G293</f>
        <v>535.9</v>
      </c>
      <c r="H268" s="12">
        <f>H293</f>
        <v>313.3</v>
      </c>
      <c r="I268" s="12">
        <v>546.6</v>
      </c>
      <c r="J268" s="12">
        <f>J275+J293+J302+J310+J326</f>
        <v>0</v>
      </c>
      <c r="K268" s="12">
        <f aca="true" t="shared" si="142" ref="K268:P268">K275+K293+K302+K310+K326</f>
        <v>0</v>
      </c>
      <c r="L268" s="12">
        <f t="shared" si="142"/>
        <v>0</v>
      </c>
      <c r="M268" s="12">
        <f t="shared" si="142"/>
        <v>0</v>
      </c>
      <c r="N268" s="12">
        <f t="shared" si="142"/>
        <v>0</v>
      </c>
      <c r="O268" s="12">
        <f t="shared" si="142"/>
        <v>0</v>
      </c>
      <c r="P268" s="12">
        <f t="shared" si="142"/>
        <v>0</v>
      </c>
    </row>
    <row r="269" spans="1:16" s="9" customFormat="1" ht="47.25">
      <c r="A269" s="37"/>
      <c r="B269" s="39"/>
      <c r="C269" s="13" t="s">
        <v>46</v>
      </c>
      <c r="D269" s="10"/>
      <c r="E269" s="12">
        <f t="shared" si="135"/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f>SUM(J284)</f>
        <v>0</v>
      </c>
      <c r="K269" s="12">
        <f aca="true" t="shared" si="143" ref="K269:P269">SUM(K284)</f>
        <v>0</v>
      </c>
      <c r="L269" s="12">
        <f t="shared" si="143"/>
        <v>0</v>
      </c>
      <c r="M269" s="12">
        <f t="shared" si="143"/>
        <v>0</v>
      </c>
      <c r="N269" s="12">
        <f t="shared" si="143"/>
        <v>0</v>
      </c>
      <c r="O269" s="12">
        <f t="shared" si="143"/>
        <v>0</v>
      </c>
      <c r="P269" s="12">
        <f t="shared" si="143"/>
        <v>0</v>
      </c>
    </row>
    <row r="270" spans="1:16" s="9" customFormat="1" ht="15.75">
      <c r="A270" s="45" t="s">
        <v>60</v>
      </c>
      <c r="B270" s="29" t="s">
        <v>106</v>
      </c>
      <c r="C270" s="13" t="s">
        <v>6</v>
      </c>
      <c r="D270" s="7"/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f>J271</f>
        <v>0</v>
      </c>
      <c r="K270" s="15">
        <f aca="true" t="shared" si="144" ref="K270:P270">K271</f>
        <v>0</v>
      </c>
      <c r="L270" s="15">
        <f t="shared" si="144"/>
        <v>0</v>
      </c>
      <c r="M270" s="15">
        <f t="shared" si="144"/>
        <v>0</v>
      </c>
      <c r="N270" s="15">
        <f t="shared" si="144"/>
        <v>0</v>
      </c>
      <c r="O270" s="15">
        <f t="shared" si="144"/>
        <v>0</v>
      </c>
      <c r="P270" s="15">
        <f t="shared" si="144"/>
        <v>0</v>
      </c>
    </row>
    <row r="271" spans="1:16" s="9" customFormat="1" ht="31.5">
      <c r="A271" s="41"/>
      <c r="B271" s="29"/>
      <c r="C271" s="13" t="s">
        <v>49</v>
      </c>
      <c r="D271" s="7"/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f>SUM(J272:J275)</f>
        <v>0</v>
      </c>
      <c r="K271" s="15">
        <f aca="true" t="shared" si="145" ref="K271:P271">SUM(K272:K275)</f>
        <v>0</v>
      </c>
      <c r="L271" s="15">
        <f t="shared" si="145"/>
        <v>0</v>
      </c>
      <c r="M271" s="15">
        <f t="shared" si="145"/>
        <v>0</v>
      </c>
      <c r="N271" s="15">
        <f t="shared" si="145"/>
        <v>0</v>
      </c>
      <c r="O271" s="15">
        <f t="shared" si="145"/>
        <v>0</v>
      </c>
      <c r="P271" s="15">
        <f t="shared" si="145"/>
        <v>0</v>
      </c>
    </row>
    <row r="272" spans="1:16" s="9" customFormat="1" ht="15.75">
      <c r="A272" s="41"/>
      <c r="B272" s="29"/>
      <c r="C272" s="14" t="s">
        <v>2</v>
      </c>
      <c r="D272" s="10"/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</row>
    <row r="273" spans="1:16" s="9" customFormat="1" ht="15.75">
      <c r="A273" s="41"/>
      <c r="B273" s="29"/>
      <c r="C273" s="13" t="s">
        <v>3</v>
      </c>
      <c r="D273" s="10"/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</row>
    <row r="274" spans="1:16" s="9" customFormat="1" ht="15.75">
      <c r="A274" s="41"/>
      <c r="B274" s="29"/>
      <c r="C274" s="13" t="s">
        <v>4</v>
      </c>
      <c r="D274" s="10"/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</row>
    <row r="275" spans="1:16" s="9" customFormat="1" ht="31.5">
      <c r="A275" s="41"/>
      <c r="B275" s="29"/>
      <c r="C275" s="13" t="s">
        <v>47</v>
      </c>
      <c r="D275" s="10"/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</row>
    <row r="276" spans="1:16" s="9" customFormat="1" ht="15.75">
      <c r="A276" s="49" t="s">
        <v>61</v>
      </c>
      <c r="B276" s="33" t="s">
        <v>108</v>
      </c>
      <c r="C276" s="13" t="s">
        <v>6</v>
      </c>
      <c r="D276" s="7"/>
      <c r="E276" s="12">
        <f>SUM(F276:K276)</f>
        <v>604640.32664</v>
      </c>
      <c r="F276" s="12">
        <f>SUM(F282+F279)</f>
        <v>16442.46079</v>
      </c>
      <c r="G276" s="12">
        <f>SUM(G279+G282)</f>
        <v>1840.91848</v>
      </c>
      <c r="H276" s="12">
        <f>SUM(H279+H282)</f>
        <v>29116.5902</v>
      </c>
      <c r="I276" s="12">
        <f>SUM(I279+I283)</f>
        <v>306619.801</v>
      </c>
      <c r="J276" s="12">
        <f>J277+J284</f>
        <v>246720.55617</v>
      </c>
      <c r="K276" s="12">
        <f aca="true" t="shared" si="146" ref="K276:P276">K277+K284</f>
        <v>3900</v>
      </c>
      <c r="L276" s="12">
        <f t="shared" si="146"/>
        <v>6798.347</v>
      </c>
      <c r="M276" s="12">
        <f t="shared" si="146"/>
        <v>0</v>
      </c>
      <c r="N276" s="12">
        <f t="shared" si="146"/>
        <v>0</v>
      </c>
      <c r="O276" s="12">
        <f t="shared" si="146"/>
        <v>33000</v>
      </c>
      <c r="P276" s="12">
        <f t="shared" si="146"/>
        <v>0</v>
      </c>
    </row>
    <row r="277" spans="1:16" s="9" customFormat="1" ht="31.5">
      <c r="A277" s="43"/>
      <c r="B277" s="34"/>
      <c r="C277" s="13" t="s">
        <v>49</v>
      </c>
      <c r="D277" s="7"/>
      <c r="E277" s="12">
        <f>SUM(F277:K277)</f>
        <v>604640.32664</v>
      </c>
      <c r="F277" s="12">
        <f>SUM(F279)</f>
        <v>16442.46079</v>
      </c>
      <c r="G277" s="12">
        <f>SUM(G279)</f>
        <v>1840.91848</v>
      </c>
      <c r="H277" s="12">
        <f>SUM(H279)</f>
        <v>29116.5902</v>
      </c>
      <c r="I277" s="12">
        <f>SUM(I279+I283)</f>
        <v>306619.801</v>
      </c>
      <c r="J277" s="12">
        <f>SUM(J279+J283+J278+J282)</f>
        <v>246720.55617</v>
      </c>
      <c r="K277" s="12">
        <f aca="true" t="shared" si="147" ref="K277:P277">SUM(K279+K283+K278+K282)</f>
        <v>3900</v>
      </c>
      <c r="L277" s="12">
        <f t="shared" si="147"/>
        <v>6798.347</v>
      </c>
      <c r="M277" s="12">
        <f t="shared" si="147"/>
        <v>0</v>
      </c>
      <c r="N277" s="12">
        <f t="shared" si="147"/>
        <v>0</v>
      </c>
      <c r="O277" s="12">
        <f t="shared" si="147"/>
        <v>33000</v>
      </c>
      <c r="P277" s="12">
        <f t="shared" si="147"/>
        <v>0</v>
      </c>
    </row>
    <row r="278" spans="1:16" s="9" customFormat="1" ht="15.75">
      <c r="A278" s="43"/>
      <c r="B278" s="34"/>
      <c r="C278" s="14" t="s">
        <v>2</v>
      </c>
      <c r="D278" s="10"/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</row>
    <row r="279" spans="1:16" s="9" customFormat="1" ht="15.75">
      <c r="A279" s="43"/>
      <c r="B279" s="34"/>
      <c r="C279" s="13" t="s">
        <v>3</v>
      </c>
      <c r="D279" s="10"/>
      <c r="E279" s="12">
        <f>SUM(F279:K279)</f>
        <v>398967.92664</v>
      </c>
      <c r="F279" s="12">
        <f>F280+F281</f>
        <v>16442.46079</v>
      </c>
      <c r="G279" s="12">
        <f>G280+G281</f>
        <v>1840.91848</v>
      </c>
      <c r="H279" s="12">
        <f>H280+H281</f>
        <v>29116.5902</v>
      </c>
      <c r="I279" s="12">
        <f>I280+I281</f>
        <v>219275.401</v>
      </c>
      <c r="J279" s="12">
        <f>J280+J281</f>
        <v>128392.55617</v>
      </c>
      <c r="K279" s="12">
        <f aca="true" t="shared" si="148" ref="K279:P279">K280+K281</f>
        <v>3900</v>
      </c>
      <c r="L279" s="12">
        <f t="shared" si="148"/>
        <v>6798.347</v>
      </c>
      <c r="M279" s="12">
        <f t="shared" si="148"/>
        <v>0</v>
      </c>
      <c r="N279" s="12">
        <f t="shared" si="148"/>
        <v>0</v>
      </c>
      <c r="O279" s="12">
        <f t="shared" si="148"/>
        <v>33000</v>
      </c>
      <c r="P279" s="12">
        <f t="shared" si="148"/>
        <v>0</v>
      </c>
    </row>
    <row r="280" spans="1:16" s="9" customFormat="1" ht="15.75">
      <c r="A280" s="43"/>
      <c r="B280" s="34"/>
      <c r="C280" s="13"/>
      <c r="D280" s="10" t="s">
        <v>15</v>
      </c>
      <c r="E280" s="12">
        <f>SUM(F280:K280)</f>
        <v>388806.32664</v>
      </c>
      <c r="F280" s="12">
        <v>6280.86079</v>
      </c>
      <c r="G280" s="12">
        <v>1840.91848</v>
      </c>
      <c r="H280" s="12">
        <v>29116.5902</v>
      </c>
      <c r="I280" s="12">
        <v>219275.401</v>
      </c>
      <c r="J280" s="12">
        <v>128392.55617</v>
      </c>
      <c r="K280" s="12">
        <v>3900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</row>
    <row r="281" spans="1:16" s="9" customFormat="1" ht="15.75">
      <c r="A281" s="43"/>
      <c r="B281" s="34"/>
      <c r="C281" s="13"/>
      <c r="D281" s="10" t="s">
        <v>9</v>
      </c>
      <c r="E281" s="12">
        <f>SUM(F281:K281)</f>
        <v>10161.6</v>
      </c>
      <c r="F281" s="12">
        <v>10161.6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6798.347</v>
      </c>
      <c r="M281" s="12">
        <v>0</v>
      </c>
      <c r="N281" s="12">
        <v>0</v>
      </c>
      <c r="O281" s="12">
        <v>33000</v>
      </c>
      <c r="P281" s="12">
        <v>0</v>
      </c>
    </row>
    <row r="282" spans="1:16" s="9" customFormat="1" ht="15.75">
      <c r="A282" s="43"/>
      <c r="B282" s="34"/>
      <c r="C282" s="13" t="s">
        <v>4</v>
      </c>
      <c r="D282" s="10"/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</row>
    <row r="283" spans="1:16" s="9" customFormat="1" ht="31.5">
      <c r="A283" s="43"/>
      <c r="B283" s="34"/>
      <c r="C283" s="13" t="s">
        <v>47</v>
      </c>
      <c r="D283" s="10" t="s">
        <v>15</v>
      </c>
      <c r="E283" s="12">
        <f>SUM(F283:P283)</f>
        <v>205672.4</v>
      </c>
      <c r="F283" s="12">
        <v>0</v>
      </c>
      <c r="G283" s="12">
        <v>0</v>
      </c>
      <c r="H283" s="12">
        <v>0</v>
      </c>
      <c r="I283" s="12">
        <v>87344.4</v>
      </c>
      <c r="J283" s="12">
        <v>118328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</row>
    <row r="284" spans="1:16" s="9" customFormat="1" ht="47.25">
      <c r="A284" s="50"/>
      <c r="B284" s="51"/>
      <c r="C284" s="13" t="s">
        <v>46</v>
      </c>
      <c r="D284" s="10"/>
      <c r="E284" s="12">
        <f>SUM(F284:K284)</f>
        <v>0</v>
      </c>
      <c r="F284" s="12">
        <f>SUM(F285:F285)</f>
        <v>0</v>
      </c>
      <c r="G284" s="12">
        <f>SUM(G285:G285)</f>
        <v>0</v>
      </c>
      <c r="H284" s="12">
        <f>SUM(H285:H285)</f>
        <v>0</v>
      </c>
      <c r="I284" s="12">
        <v>0</v>
      </c>
      <c r="J284" s="12">
        <f>SUM(J285)</f>
        <v>0</v>
      </c>
      <c r="K284" s="12">
        <f aca="true" t="shared" si="149" ref="K284:P284">SUM(K285)</f>
        <v>0</v>
      </c>
      <c r="L284" s="12">
        <f t="shared" si="149"/>
        <v>0</v>
      </c>
      <c r="M284" s="12">
        <f t="shared" si="149"/>
        <v>0</v>
      </c>
      <c r="N284" s="12">
        <f t="shared" si="149"/>
        <v>0</v>
      </c>
      <c r="O284" s="12">
        <f t="shared" si="149"/>
        <v>0</v>
      </c>
      <c r="P284" s="12">
        <f t="shared" si="149"/>
        <v>0</v>
      </c>
    </row>
    <row r="285" spans="1:16" s="9" customFormat="1" ht="15.75">
      <c r="A285" s="50"/>
      <c r="B285" s="51"/>
      <c r="C285" s="13"/>
      <c r="D285" s="10" t="s">
        <v>15</v>
      </c>
      <c r="E285" s="12">
        <f>SUM(F285:K285)</f>
        <v>0</v>
      </c>
      <c r="F285" s="12">
        <v>0</v>
      </c>
      <c r="G285" s="12">
        <v>0</v>
      </c>
      <c r="H285" s="12">
        <v>0</v>
      </c>
      <c r="I285" s="12">
        <v>0</v>
      </c>
      <c r="J285" s="12"/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</row>
    <row r="286" spans="1:16" s="9" customFormat="1" ht="15.75">
      <c r="A286" s="49" t="s">
        <v>62</v>
      </c>
      <c r="B286" s="33" t="s">
        <v>85</v>
      </c>
      <c r="C286" s="13" t="s">
        <v>6</v>
      </c>
      <c r="D286" s="7"/>
      <c r="E286" s="12">
        <f>SUM(F286:P286)</f>
        <v>592694.19277</v>
      </c>
      <c r="F286" s="12">
        <f>SUM(F289+F291+F292)</f>
        <v>69909.879</v>
      </c>
      <c r="G286" s="12">
        <f>SUM(G289+G291+G292)</f>
        <v>58534.140960000004</v>
      </c>
      <c r="H286" s="12">
        <f>SUM(H289+H291+H292+H294)</f>
        <v>27449.962639999998</v>
      </c>
      <c r="I286" s="12">
        <f>SUM(I289+I292)</f>
        <v>68339.23335000001</v>
      </c>
      <c r="J286" s="12">
        <f>J287+J294</f>
        <v>71918.98618</v>
      </c>
      <c r="K286" s="12">
        <f aca="true" t="shared" si="150" ref="K286:P286">K287+K294</f>
        <v>76771.51810000002</v>
      </c>
      <c r="L286" s="12">
        <f t="shared" si="150"/>
        <v>50527.89254</v>
      </c>
      <c r="M286" s="12">
        <f t="shared" si="150"/>
        <v>35200</v>
      </c>
      <c r="N286" s="12">
        <f t="shared" si="150"/>
        <v>33018.8</v>
      </c>
      <c r="O286" s="12">
        <f t="shared" si="150"/>
        <v>33567.2</v>
      </c>
      <c r="P286" s="12">
        <f t="shared" si="150"/>
        <v>67456.58</v>
      </c>
    </row>
    <row r="287" spans="1:16" s="9" customFormat="1" ht="31.5">
      <c r="A287" s="43"/>
      <c r="B287" s="34"/>
      <c r="C287" s="13" t="s">
        <v>48</v>
      </c>
      <c r="D287" s="7"/>
      <c r="E287" s="12">
        <f>SUM(F287:P287)</f>
        <v>592694.19277</v>
      </c>
      <c r="F287" s="12">
        <f>SUM(F289+F292)</f>
        <v>69909.879</v>
      </c>
      <c r="G287" s="12">
        <f>SUM(G289+G292)</f>
        <v>58534.140960000004</v>
      </c>
      <c r="H287" s="12">
        <f>SUM(H289+H292)</f>
        <v>27449.962639999998</v>
      </c>
      <c r="I287" s="12">
        <f>SUM(I289+I292)</f>
        <v>68339.23335000001</v>
      </c>
      <c r="J287" s="12">
        <f>SUM(J289+J288+J291+J292)</f>
        <v>71918.98618</v>
      </c>
      <c r="K287" s="12">
        <f aca="true" t="shared" si="151" ref="K287:P287">SUM(K289+K288+K291+K292)</f>
        <v>76771.51810000002</v>
      </c>
      <c r="L287" s="12">
        <f t="shared" si="151"/>
        <v>50527.89254</v>
      </c>
      <c r="M287" s="12">
        <f t="shared" si="151"/>
        <v>35200</v>
      </c>
      <c r="N287" s="12">
        <f t="shared" si="151"/>
        <v>33018.8</v>
      </c>
      <c r="O287" s="12">
        <f t="shared" si="151"/>
        <v>33567.2</v>
      </c>
      <c r="P287" s="12">
        <f t="shared" si="151"/>
        <v>67456.58</v>
      </c>
    </row>
    <row r="288" spans="1:16" s="9" customFormat="1" ht="15.75">
      <c r="A288" s="43"/>
      <c r="B288" s="34"/>
      <c r="C288" s="14" t="s">
        <v>2</v>
      </c>
      <c r="D288" s="10"/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</row>
    <row r="289" spans="1:16" s="9" customFormat="1" ht="15.75">
      <c r="A289" s="43"/>
      <c r="B289" s="34"/>
      <c r="C289" s="13" t="s">
        <v>3</v>
      </c>
      <c r="D289" s="10"/>
      <c r="E289" s="12">
        <f>SUM(F289:P289)</f>
        <v>590832.69277</v>
      </c>
      <c r="F289" s="12">
        <f>F290+F291</f>
        <v>69444.179</v>
      </c>
      <c r="G289" s="12">
        <f>G290+G291</f>
        <v>57998.24096</v>
      </c>
      <c r="H289" s="12">
        <f>H290+H291</f>
        <v>27136.66264</v>
      </c>
      <c r="I289" s="12">
        <f>I290+I291</f>
        <v>67792.63335</v>
      </c>
      <c r="J289" s="12">
        <f>J290</f>
        <v>71918.98618</v>
      </c>
      <c r="K289" s="12">
        <f aca="true" t="shared" si="152" ref="K289:P289">K290</f>
        <v>76771.51810000002</v>
      </c>
      <c r="L289" s="12">
        <f t="shared" si="152"/>
        <v>50527.89254</v>
      </c>
      <c r="M289" s="12">
        <f t="shared" si="152"/>
        <v>35200</v>
      </c>
      <c r="N289" s="12">
        <f t="shared" si="152"/>
        <v>33018.8</v>
      </c>
      <c r="O289" s="12">
        <f t="shared" si="152"/>
        <v>33567.2</v>
      </c>
      <c r="P289" s="12">
        <f t="shared" si="152"/>
        <v>67456.58</v>
      </c>
    </row>
    <row r="290" spans="1:16" s="9" customFormat="1" ht="15.75">
      <c r="A290" s="43"/>
      <c r="B290" s="34"/>
      <c r="C290" s="13"/>
      <c r="D290" s="10" t="s">
        <v>9</v>
      </c>
      <c r="E290" s="12">
        <f>SUM(F290:P290)</f>
        <v>590832.69277</v>
      </c>
      <c r="F290" s="12">
        <v>69444.179</v>
      </c>
      <c r="G290" s="12">
        <v>57998.24096</v>
      </c>
      <c r="H290" s="12">
        <v>27136.66264</v>
      </c>
      <c r="I290" s="12">
        <v>67792.63335</v>
      </c>
      <c r="J290" s="12">
        <v>71918.98618</v>
      </c>
      <c r="K290" s="12">
        <v>76771.51810000002</v>
      </c>
      <c r="L290" s="12">
        <v>50527.89254</v>
      </c>
      <c r="M290" s="12">
        <v>35200</v>
      </c>
      <c r="N290" s="12">
        <v>33018.8</v>
      </c>
      <c r="O290" s="12">
        <v>33567.2</v>
      </c>
      <c r="P290" s="12">
        <v>67456.58</v>
      </c>
    </row>
    <row r="291" spans="1:16" s="9" customFormat="1" ht="15.75">
      <c r="A291" s="43"/>
      <c r="B291" s="34"/>
      <c r="C291" s="13" t="s">
        <v>4</v>
      </c>
      <c r="D291" s="10"/>
      <c r="E291" s="12">
        <f>SUM(F291:K291)</f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</row>
    <row r="292" spans="1:16" s="9" customFormat="1" ht="31.5">
      <c r="A292" s="43"/>
      <c r="B292" s="34"/>
      <c r="C292" s="13" t="s">
        <v>47</v>
      </c>
      <c r="D292" s="10"/>
      <c r="E292" s="12">
        <f>SUM(F292:K292)</f>
        <v>1861.5</v>
      </c>
      <c r="F292" s="12">
        <f>F293</f>
        <v>465.7</v>
      </c>
      <c r="G292" s="12">
        <f>G293</f>
        <v>535.9</v>
      </c>
      <c r="H292" s="12">
        <f>H293</f>
        <v>313.3</v>
      </c>
      <c r="I292" s="12">
        <v>546.6</v>
      </c>
      <c r="J292" s="12">
        <f>J293</f>
        <v>0</v>
      </c>
      <c r="K292" s="12">
        <v>0</v>
      </c>
      <c r="L292" s="12">
        <v>0</v>
      </c>
      <c r="M292" s="12">
        <v>0</v>
      </c>
      <c r="N292" s="12">
        <f>N293</f>
        <v>0</v>
      </c>
      <c r="O292" s="12">
        <f>O293</f>
        <v>0</v>
      </c>
      <c r="P292" s="12">
        <f>P293</f>
        <v>0</v>
      </c>
    </row>
    <row r="293" spans="1:16" s="9" customFormat="1" ht="15.75">
      <c r="A293" s="37"/>
      <c r="B293" s="39"/>
      <c r="C293" s="13"/>
      <c r="D293" s="10" t="s">
        <v>9</v>
      </c>
      <c r="E293" s="12">
        <f>SUM(F293:K293)</f>
        <v>1861.5</v>
      </c>
      <c r="F293" s="12">
        <v>465.7</v>
      </c>
      <c r="G293" s="12">
        <v>535.9</v>
      </c>
      <c r="H293" s="12">
        <v>313.3</v>
      </c>
      <c r="I293" s="12">
        <v>546.6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</row>
    <row r="294" spans="1:16" s="9" customFormat="1" ht="31.5">
      <c r="A294" s="37"/>
      <c r="B294" s="39"/>
      <c r="C294" s="13" t="s">
        <v>122</v>
      </c>
      <c r="D294" s="10"/>
      <c r="E294" s="12">
        <f>SUM(F294:K294)</f>
        <v>0</v>
      </c>
      <c r="F294" s="12">
        <f>F295</f>
        <v>0</v>
      </c>
      <c r="G294" s="12">
        <f>G295</f>
        <v>0</v>
      </c>
      <c r="H294" s="12">
        <f>H295</f>
        <v>0</v>
      </c>
      <c r="I294" s="12">
        <f>I295</f>
        <v>0</v>
      </c>
      <c r="J294" s="12">
        <f>J295</f>
        <v>0</v>
      </c>
      <c r="K294" s="12">
        <f aca="true" t="shared" si="153" ref="K294:P294">K295</f>
        <v>0</v>
      </c>
      <c r="L294" s="12">
        <f t="shared" si="153"/>
        <v>0</v>
      </c>
      <c r="M294" s="12">
        <f t="shared" si="153"/>
        <v>0</v>
      </c>
      <c r="N294" s="12">
        <f t="shared" si="153"/>
        <v>0</v>
      </c>
      <c r="O294" s="12">
        <f t="shared" si="153"/>
        <v>0</v>
      </c>
      <c r="P294" s="12">
        <f t="shared" si="153"/>
        <v>0</v>
      </c>
    </row>
    <row r="295" spans="1:16" s="9" customFormat="1" ht="15.75">
      <c r="A295" s="38"/>
      <c r="B295" s="40"/>
      <c r="C295" s="13"/>
      <c r="D295" s="10"/>
      <c r="E295" s="12">
        <f>SUM(F295:K295)</f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</row>
    <row r="296" spans="1:16" s="9" customFormat="1" ht="15.75">
      <c r="A296" s="41" t="s">
        <v>63</v>
      </c>
      <c r="B296" s="29" t="s">
        <v>86</v>
      </c>
      <c r="C296" s="13" t="s">
        <v>6</v>
      </c>
      <c r="D296" s="7"/>
      <c r="E296" s="12">
        <f>SUM(F296:P296)</f>
        <v>175194.80751</v>
      </c>
      <c r="F296" s="12">
        <f>SUM(F299+F301)</f>
        <v>25207.484</v>
      </c>
      <c r="G296" s="12">
        <f>SUM(G299+G301)</f>
        <v>17050.073</v>
      </c>
      <c r="H296" s="12">
        <f>SUM(H299+H301)</f>
        <v>11509.18</v>
      </c>
      <c r="I296" s="12">
        <f>SUM(I299+I301)</f>
        <v>25762.59082</v>
      </c>
      <c r="J296" s="12">
        <f>J297</f>
        <v>29244.73769</v>
      </c>
      <c r="K296" s="12">
        <f aca="true" t="shared" si="154" ref="K296:P296">K297</f>
        <v>19440.6415</v>
      </c>
      <c r="L296" s="12">
        <f t="shared" si="154"/>
        <v>3997.2705</v>
      </c>
      <c r="M296" s="12">
        <f t="shared" si="154"/>
        <v>2116.9</v>
      </c>
      <c r="N296" s="12">
        <f t="shared" si="154"/>
        <v>3116.9</v>
      </c>
      <c r="O296" s="12">
        <f t="shared" si="154"/>
        <v>3116.9</v>
      </c>
      <c r="P296" s="12">
        <f t="shared" si="154"/>
        <v>34632.13</v>
      </c>
    </row>
    <row r="297" spans="1:16" s="9" customFormat="1" ht="31.5">
      <c r="A297" s="41"/>
      <c r="B297" s="29"/>
      <c r="C297" s="13" t="s">
        <v>49</v>
      </c>
      <c r="D297" s="7"/>
      <c r="E297" s="12">
        <f>SUM(F297:P297)</f>
        <v>175194.80751</v>
      </c>
      <c r="F297" s="12">
        <f>SUM(F299)</f>
        <v>25207.484</v>
      </c>
      <c r="G297" s="12">
        <f>SUM(G299)</f>
        <v>17050.073</v>
      </c>
      <c r="H297" s="12">
        <f>SUM(H299)</f>
        <v>11509.18</v>
      </c>
      <c r="I297" s="12">
        <f>SUM(I299)</f>
        <v>25762.59082</v>
      </c>
      <c r="J297" s="12">
        <f>SUM(J299+J298+J301+J302)</f>
        <v>29244.73769</v>
      </c>
      <c r="K297" s="12">
        <f aca="true" t="shared" si="155" ref="K297:P297">SUM(K299+K298+K301+K302)</f>
        <v>19440.6415</v>
      </c>
      <c r="L297" s="12">
        <f t="shared" si="155"/>
        <v>3997.2705</v>
      </c>
      <c r="M297" s="12">
        <f t="shared" si="155"/>
        <v>2116.9</v>
      </c>
      <c r="N297" s="12">
        <f t="shared" si="155"/>
        <v>3116.9</v>
      </c>
      <c r="O297" s="12">
        <f t="shared" si="155"/>
        <v>3116.9</v>
      </c>
      <c r="P297" s="12">
        <f t="shared" si="155"/>
        <v>34632.13</v>
      </c>
    </row>
    <row r="298" spans="1:16" s="9" customFormat="1" ht="15.75">
      <c r="A298" s="41"/>
      <c r="B298" s="29"/>
      <c r="C298" s="14" t="s">
        <v>2</v>
      </c>
      <c r="D298" s="10"/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</row>
    <row r="299" spans="1:16" s="9" customFormat="1" ht="15.75">
      <c r="A299" s="41"/>
      <c r="B299" s="29"/>
      <c r="C299" s="13" t="s">
        <v>3</v>
      </c>
      <c r="D299" s="10"/>
      <c r="E299" s="12">
        <f>SUM(F299:P299)</f>
        <v>175194.80751</v>
      </c>
      <c r="F299" s="12">
        <f aca="true" t="shared" si="156" ref="F299:P299">F300</f>
        <v>25207.484</v>
      </c>
      <c r="G299" s="12">
        <f t="shared" si="156"/>
        <v>17050.073</v>
      </c>
      <c r="H299" s="12">
        <f>H300</f>
        <v>11509.18</v>
      </c>
      <c r="I299" s="12">
        <f>I300</f>
        <v>25762.59082</v>
      </c>
      <c r="J299" s="12">
        <f t="shared" si="156"/>
        <v>29244.73769</v>
      </c>
      <c r="K299" s="12">
        <f t="shared" si="156"/>
        <v>19440.6415</v>
      </c>
      <c r="L299" s="12">
        <f t="shared" si="156"/>
        <v>3997.2705</v>
      </c>
      <c r="M299" s="12">
        <f t="shared" si="156"/>
        <v>2116.9</v>
      </c>
      <c r="N299" s="12">
        <f t="shared" si="156"/>
        <v>3116.9</v>
      </c>
      <c r="O299" s="12">
        <f t="shared" si="156"/>
        <v>3116.9</v>
      </c>
      <c r="P299" s="12">
        <f t="shared" si="156"/>
        <v>34632.13</v>
      </c>
    </row>
    <row r="300" spans="1:16" s="9" customFormat="1" ht="15.75">
      <c r="A300" s="41"/>
      <c r="B300" s="29"/>
      <c r="C300" s="13"/>
      <c r="D300" s="10" t="s">
        <v>9</v>
      </c>
      <c r="E300" s="12">
        <f>SUM(F300:P300)</f>
        <v>175194.80751</v>
      </c>
      <c r="F300" s="12">
        <v>25207.484</v>
      </c>
      <c r="G300" s="12">
        <v>17050.073</v>
      </c>
      <c r="H300" s="12">
        <v>11509.18</v>
      </c>
      <c r="I300" s="12">
        <v>25762.59082</v>
      </c>
      <c r="J300" s="12">
        <v>29244.73769</v>
      </c>
      <c r="K300" s="12">
        <v>19440.6415</v>
      </c>
      <c r="L300" s="12">
        <v>3997.2705</v>
      </c>
      <c r="M300" s="12">
        <v>2116.9</v>
      </c>
      <c r="N300" s="12">
        <v>3116.9</v>
      </c>
      <c r="O300" s="12">
        <v>3116.9</v>
      </c>
      <c r="P300" s="12">
        <v>34632.13</v>
      </c>
    </row>
    <row r="301" spans="1:16" s="9" customFormat="1" ht="15.75">
      <c r="A301" s="41"/>
      <c r="B301" s="29"/>
      <c r="C301" s="13" t="s">
        <v>4</v>
      </c>
      <c r="D301" s="10"/>
      <c r="E301" s="12">
        <f>SUM(F301:K301)</f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</row>
    <row r="302" spans="1:16" s="9" customFormat="1" ht="31.5">
      <c r="A302" s="41"/>
      <c r="B302" s="29"/>
      <c r="C302" s="13" t="s">
        <v>47</v>
      </c>
      <c r="D302" s="10"/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</row>
    <row r="303" spans="1:16" s="9" customFormat="1" ht="15.75">
      <c r="A303" s="41" t="s">
        <v>64</v>
      </c>
      <c r="B303" s="29" t="s">
        <v>87</v>
      </c>
      <c r="C303" s="13" t="s">
        <v>6</v>
      </c>
      <c r="D303" s="7"/>
      <c r="E303" s="12">
        <f>SUM(F303:P303)</f>
        <v>2690.434</v>
      </c>
      <c r="F303" s="12">
        <f>SUM(F307+F309)</f>
        <v>180</v>
      </c>
      <c r="G303" s="12">
        <f>SUM(G307+G309)</f>
        <v>570</v>
      </c>
      <c r="H303" s="12">
        <f>SUM(H307+H309)</f>
        <v>237.44</v>
      </c>
      <c r="I303" s="12">
        <f>SUM(I307+I309)</f>
        <v>0</v>
      </c>
      <c r="J303" s="12">
        <f>SUM(J304+J306)</f>
        <v>589.58</v>
      </c>
      <c r="K303" s="12">
        <f aca="true" t="shared" si="157" ref="K303:P303">SUM(K304+K306)</f>
        <v>365.114</v>
      </c>
      <c r="L303" s="12">
        <f t="shared" si="157"/>
        <v>61.7</v>
      </c>
      <c r="M303" s="12">
        <f t="shared" si="157"/>
        <v>0</v>
      </c>
      <c r="N303" s="12">
        <f t="shared" si="157"/>
        <v>0</v>
      </c>
      <c r="O303" s="12">
        <f t="shared" si="157"/>
        <v>0</v>
      </c>
      <c r="P303" s="12">
        <f t="shared" si="157"/>
        <v>686.6</v>
      </c>
    </row>
    <row r="304" spans="1:16" s="9" customFormat="1" ht="31.5">
      <c r="A304" s="41"/>
      <c r="B304" s="29"/>
      <c r="C304" s="13" t="s">
        <v>49</v>
      </c>
      <c r="D304" s="7"/>
      <c r="E304" s="12">
        <f>SUM(F304:P304)</f>
        <v>2690.434</v>
      </c>
      <c r="F304" s="12">
        <f>SUM(F308+F310)</f>
        <v>180</v>
      </c>
      <c r="G304" s="12">
        <f>SUM(G307)</f>
        <v>570</v>
      </c>
      <c r="H304" s="12">
        <f>SUM(H307)</f>
        <v>237.44</v>
      </c>
      <c r="I304" s="12">
        <f>SUM(I307)</f>
        <v>0</v>
      </c>
      <c r="J304" s="12">
        <f>SUM(J305+J307+J309+J310)</f>
        <v>589.58</v>
      </c>
      <c r="K304" s="12">
        <f>SUM(K308+K310)</f>
        <v>365.114</v>
      </c>
      <c r="L304" s="12">
        <f>SUM(L308+L310)</f>
        <v>61.7</v>
      </c>
      <c r="M304" s="12">
        <f>SUM(M308+M310)</f>
        <v>0</v>
      </c>
      <c r="N304" s="12">
        <f>SUM(N308+N310)</f>
        <v>0</v>
      </c>
      <c r="O304" s="12">
        <v>0</v>
      </c>
      <c r="P304" s="12">
        <v>686.6</v>
      </c>
    </row>
    <row r="305" spans="1:16" s="9" customFormat="1" ht="15.75">
      <c r="A305" s="41"/>
      <c r="B305" s="29"/>
      <c r="C305" s="14" t="s">
        <v>2</v>
      </c>
      <c r="D305" s="10"/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</row>
    <row r="306" spans="1:16" s="9" customFormat="1" ht="31.5">
      <c r="A306" s="41"/>
      <c r="B306" s="29"/>
      <c r="C306" s="13" t="s">
        <v>7</v>
      </c>
      <c r="D306" s="10"/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</row>
    <row r="307" spans="1:16" s="9" customFormat="1" ht="15.75">
      <c r="A307" s="41"/>
      <c r="B307" s="29"/>
      <c r="C307" s="13" t="s">
        <v>3</v>
      </c>
      <c r="D307" s="10"/>
      <c r="E307" s="12">
        <f>SUM(F306:P307)</f>
        <v>2690.434</v>
      </c>
      <c r="F307" s="12">
        <f>F308</f>
        <v>180</v>
      </c>
      <c r="G307" s="12">
        <f>G308</f>
        <v>570</v>
      </c>
      <c r="H307" s="12">
        <f>H308</f>
        <v>237.44</v>
      </c>
      <c r="I307" s="12">
        <f>I308</f>
        <v>0</v>
      </c>
      <c r="J307" s="12">
        <f>J308</f>
        <v>589.58</v>
      </c>
      <c r="K307" s="12">
        <f aca="true" t="shared" si="158" ref="K307:P307">K308</f>
        <v>365.114</v>
      </c>
      <c r="L307" s="12">
        <f t="shared" si="158"/>
        <v>61.7</v>
      </c>
      <c r="M307" s="12">
        <f t="shared" si="158"/>
        <v>0</v>
      </c>
      <c r="N307" s="12">
        <f t="shared" si="158"/>
        <v>0</v>
      </c>
      <c r="O307" s="12">
        <f t="shared" si="158"/>
        <v>0</v>
      </c>
      <c r="P307" s="12">
        <f t="shared" si="158"/>
        <v>686.6</v>
      </c>
    </row>
    <row r="308" spans="1:16" s="9" customFormat="1" ht="15.75">
      <c r="A308" s="41"/>
      <c r="B308" s="29"/>
      <c r="C308" s="13"/>
      <c r="D308" s="10" t="s">
        <v>9</v>
      </c>
      <c r="E308" s="12">
        <f>SUM(F308:P308)</f>
        <v>2690.434</v>
      </c>
      <c r="F308" s="12">
        <v>180</v>
      </c>
      <c r="G308" s="12">
        <v>570</v>
      </c>
      <c r="H308" s="12">
        <f>180+57.44</f>
        <v>237.44</v>
      </c>
      <c r="I308" s="12">
        <v>0</v>
      </c>
      <c r="J308" s="12">
        <v>589.58</v>
      </c>
      <c r="K308" s="12">
        <v>365.114</v>
      </c>
      <c r="L308" s="12">
        <v>61.7</v>
      </c>
      <c r="M308" s="12">
        <v>0</v>
      </c>
      <c r="N308" s="12">
        <v>0</v>
      </c>
      <c r="O308" s="12">
        <v>0</v>
      </c>
      <c r="P308" s="12">
        <v>686.6</v>
      </c>
    </row>
    <row r="309" spans="1:16" s="9" customFormat="1" ht="15.75">
      <c r="A309" s="41"/>
      <c r="B309" s="29"/>
      <c r="C309" s="13" t="s">
        <v>4</v>
      </c>
      <c r="D309" s="10"/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</row>
    <row r="310" spans="1:16" s="9" customFormat="1" ht="31.5">
      <c r="A310" s="41"/>
      <c r="B310" s="29"/>
      <c r="C310" s="13" t="s">
        <v>47</v>
      </c>
      <c r="D310" s="10"/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</row>
    <row r="311" spans="1:16" s="9" customFormat="1" ht="15.75">
      <c r="A311" s="41" t="s">
        <v>65</v>
      </c>
      <c r="B311" s="29" t="s">
        <v>88</v>
      </c>
      <c r="C311" s="13" t="s">
        <v>6</v>
      </c>
      <c r="D311" s="7"/>
      <c r="E311" s="12">
        <f>SUM(F311:K311)</f>
        <v>0</v>
      </c>
      <c r="F311" s="12">
        <f>F315</f>
        <v>0</v>
      </c>
      <c r="G311" s="12">
        <f>G315</f>
        <v>0</v>
      </c>
      <c r="H311" s="12">
        <f>H315</f>
        <v>0</v>
      </c>
      <c r="I311" s="12">
        <f>I315</f>
        <v>0</v>
      </c>
      <c r="J311" s="12">
        <f>J312+J314</f>
        <v>0</v>
      </c>
      <c r="K311" s="12">
        <f aca="true" t="shared" si="159" ref="K311:P311">K312+K314</f>
        <v>0</v>
      </c>
      <c r="L311" s="12">
        <f t="shared" si="159"/>
        <v>0</v>
      </c>
      <c r="M311" s="12">
        <f t="shared" si="159"/>
        <v>0</v>
      </c>
      <c r="N311" s="12">
        <f t="shared" si="159"/>
        <v>0</v>
      </c>
      <c r="O311" s="12">
        <f t="shared" si="159"/>
        <v>0</v>
      </c>
      <c r="P311" s="12">
        <f t="shared" si="159"/>
        <v>0</v>
      </c>
    </row>
    <row r="312" spans="1:16" s="9" customFormat="1" ht="31.5">
      <c r="A312" s="41"/>
      <c r="B312" s="29"/>
      <c r="C312" s="13" t="s">
        <v>49</v>
      </c>
      <c r="D312" s="7"/>
      <c r="E312" s="12">
        <f>SUM(F312:K312)</f>
        <v>0</v>
      </c>
      <c r="F312" s="12">
        <f>F311</f>
        <v>0</v>
      </c>
      <c r="G312" s="12">
        <f>G311</f>
        <v>0</v>
      </c>
      <c r="H312" s="12">
        <f>H311</f>
        <v>0</v>
      </c>
      <c r="I312" s="12">
        <f>I311</f>
        <v>0</v>
      </c>
      <c r="J312" s="12">
        <f>J313+J315+J317+J318</f>
        <v>0</v>
      </c>
      <c r="K312" s="12">
        <f aca="true" t="shared" si="160" ref="K312:P312">K313+K315+K317+K318</f>
        <v>0</v>
      </c>
      <c r="L312" s="12">
        <f t="shared" si="160"/>
        <v>0</v>
      </c>
      <c r="M312" s="12">
        <f t="shared" si="160"/>
        <v>0</v>
      </c>
      <c r="N312" s="12">
        <f t="shared" si="160"/>
        <v>0</v>
      </c>
      <c r="O312" s="12">
        <f t="shared" si="160"/>
        <v>0</v>
      </c>
      <c r="P312" s="12">
        <f t="shared" si="160"/>
        <v>0</v>
      </c>
    </row>
    <row r="313" spans="1:16" s="9" customFormat="1" ht="15.75">
      <c r="A313" s="41"/>
      <c r="B313" s="29"/>
      <c r="C313" s="14" t="s">
        <v>2</v>
      </c>
      <c r="D313" s="10"/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</row>
    <row r="314" spans="1:16" s="9" customFormat="1" ht="31.5">
      <c r="A314" s="41"/>
      <c r="B314" s="29"/>
      <c r="C314" s="13" t="s">
        <v>7</v>
      </c>
      <c r="D314" s="10"/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</row>
    <row r="315" spans="1:16" s="9" customFormat="1" ht="15.75">
      <c r="A315" s="41"/>
      <c r="B315" s="29"/>
      <c r="C315" s="13" t="s">
        <v>3</v>
      </c>
      <c r="D315" s="10"/>
      <c r="E315" s="12">
        <f>SUM(F315:K315)</f>
        <v>0</v>
      </c>
      <c r="F315" s="12">
        <f>F316</f>
        <v>0</v>
      </c>
      <c r="G315" s="12">
        <f>G316</f>
        <v>0</v>
      </c>
      <c r="H315" s="12">
        <f>H316</f>
        <v>0</v>
      </c>
      <c r="I315" s="12">
        <f>I316</f>
        <v>0</v>
      </c>
      <c r="J315" s="12">
        <f>J316</f>
        <v>0</v>
      </c>
      <c r="K315" s="12">
        <f aca="true" t="shared" si="161" ref="K315:P315">K316</f>
        <v>0</v>
      </c>
      <c r="L315" s="12">
        <f t="shared" si="161"/>
        <v>0</v>
      </c>
      <c r="M315" s="12">
        <f t="shared" si="161"/>
        <v>0</v>
      </c>
      <c r="N315" s="12">
        <f t="shared" si="161"/>
        <v>0</v>
      </c>
      <c r="O315" s="12">
        <f t="shared" si="161"/>
        <v>0</v>
      </c>
      <c r="P315" s="12">
        <f t="shared" si="161"/>
        <v>0</v>
      </c>
    </row>
    <row r="316" spans="1:16" s="9" customFormat="1" ht="15.75">
      <c r="A316" s="41"/>
      <c r="B316" s="29"/>
      <c r="C316" s="13"/>
      <c r="D316" s="10" t="s">
        <v>9</v>
      </c>
      <c r="E316" s="12">
        <f>SUM(F316:K316)</f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</row>
    <row r="317" spans="1:16" s="9" customFormat="1" ht="15.75">
      <c r="A317" s="41"/>
      <c r="B317" s="29"/>
      <c r="C317" s="13" t="s">
        <v>4</v>
      </c>
      <c r="D317" s="10"/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</row>
    <row r="318" spans="1:16" s="9" customFormat="1" ht="31.5">
      <c r="A318" s="41"/>
      <c r="B318" s="29"/>
      <c r="C318" s="13" t="s">
        <v>47</v>
      </c>
      <c r="D318" s="10"/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</row>
    <row r="319" spans="1:16" s="9" customFormat="1" ht="15.75">
      <c r="A319" s="41" t="s">
        <v>129</v>
      </c>
      <c r="B319" s="29" t="s">
        <v>130</v>
      </c>
      <c r="C319" s="13" t="s">
        <v>6</v>
      </c>
      <c r="D319" s="7"/>
      <c r="E319" s="12">
        <f>SUM(F319:K319)</f>
        <v>44753.613</v>
      </c>
      <c r="F319" s="12">
        <f>F323</f>
        <v>0</v>
      </c>
      <c r="G319" s="12">
        <f>G323</f>
        <v>0</v>
      </c>
      <c r="H319" s="12">
        <f>H323</f>
        <v>0</v>
      </c>
      <c r="I319" s="12">
        <f>I323</f>
        <v>0</v>
      </c>
      <c r="J319" s="12">
        <f>J320+J322</f>
        <v>0</v>
      </c>
      <c r="K319" s="12">
        <f aca="true" t="shared" si="162" ref="K319:P319">K320+K322</f>
        <v>44753.613</v>
      </c>
      <c r="L319" s="12">
        <f t="shared" si="162"/>
        <v>82263.13980000002</v>
      </c>
      <c r="M319" s="12">
        <f t="shared" si="162"/>
        <v>10000</v>
      </c>
      <c r="N319" s="12">
        <f t="shared" si="162"/>
        <v>10000</v>
      </c>
      <c r="O319" s="12">
        <f t="shared" si="162"/>
        <v>10000</v>
      </c>
      <c r="P319" s="12">
        <f t="shared" si="162"/>
        <v>7920</v>
      </c>
    </row>
    <row r="320" spans="1:16" s="9" customFormat="1" ht="31.5">
      <c r="A320" s="41"/>
      <c r="B320" s="29"/>
      <c r="C320" s="13" t="s">
        <v>49</v>
      </c>
      <c r="D320" s="7"/>
      <c r="E320" s="12">
        <f>SUM(F320:K320)</f>
        <v>44753.613</v>
      </c>
      <c r="F320" s="12">
        <f>F319</f>
        <v>0</v>
      </c>
      <c r="G320" s="12">
        <f>G319</f>
        <v>0</v>
      </c>
      <c r="H320" s="12">
        <f>H319</f>
        <v>0</v>
      </c>
      <c r="I320" s="12">
        <f>I319</f>
        <v>0</v>
      </c>
      <c r="J320" s="12">
        <f>J321+J323+J325+J326</f>
        <v>0</v>
      </c>
      <c r="K320" s="12">
        <f aca="true" t="shared" si="163" ref="K320:P320">K321+K323+K325+K326</f>
        <v>44753.613</v>
      </c>
      <c r="L320" s="12">
        <f t="shared" si="163"/>
        <v>82263.13980000002</v>
      </c>
      <c r="M320" s="12">
        <f t="shared" si="163"/>
        <v>10000</v>
      </c>
      <c r="N320" s="12">
        <f t="shared" si="163"/>
        <v>10000</v>
      </c>
      <c r="O320" s="12">
        <f t="shared" si="163"/>
        <v>10000</v>
      </c>
      <c r="P320" s="12">
        <f t="shared" si="163"/>
        <v>7920</v>
      </c>
    </row>
    <row r="321" spans="1:16" s="9" customFormat="1" ht="15.75">
      <c r="A321" s="41"/>
      <c r="B321" s="29"/>
      <c r="C321" s="14" t="s">
        <v>2</v>
      </c>
      <c r="D321" s="10"/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</row>
    <row r="322" spans="1:16" s="9" customFormat="1" ht="31.5">
      <c r="A322" s="41"/>
      <c r="B322" s="29"/>
      <c r="C322" s="13" t="s">
        <v>7</v>
      </c>
      <c r="D322" s="10"/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</row>
    <row r="323" spans="1:16" s="9" customFormat="1" ht="15.75">
      <c r="A323" s="41"/>
      <c r="B323" s="29"/>
      <c r="C323" s="13" t="s">
        <v>3</v>
      </c>
      <c r="D323" s="10"/>
      <c r="E323" s="12">
        <f>SUM(F323:K323)</f>
        <v>44753.613</v>
      </c>
      <c r="F323" s="12">
        <f>F324</f>
        <v>0</v>
      </c>
      <c r="G323" s="12">
        <f>G324</f>
        <v>0</v>
      </c>
      <c r="H323" s="12">
        <f>H324</f>
        <v>0</v>
      </c>
      <c r="I323" s="12">
        <f>I324</f>
        <v>0</v>
      </c>
      <c r="J323" s="12">
        <f>J324</f>
        <v>0</v>
      </c>
      <c r="K323" s="12">
        <f aca="true" t="shared" si="164" ref="K323:P323">K324</f>
        <v>44753.613</v>
      </c>
      <c r="L323" s="12">
        <f t="shared" si="164"/>
        <v>82263.13980000002</v>
      </c>
      <c r="M323" s="12">
        <f t="shared" si="164"/>
        <v>10000</v>
      </c>
      <c r="N323" s="12">
        <f t="shared" si="164"/>
        <v>10000</v>
      </c>
      <c r="O323" s="12">
        <f t="shared" si="164"/>
        <v>10000</v>
      </c>
      <c r="P323" s="12">
        <f t="shared" si="164"/>
        <v>7920</v>
      </c>
    </row>
    <row r="324" spans="1:16" s="9" customFormat="1" ht="15.75">
      <c r="A324" s="41"/>
      <c r="B324" s="29"/>
      <c r="C324" s="13"/>
      <c r="D324" s="10" t="s">
        <v>9</v>
      </c>
      <c r="E324" s="12">
        <f>SUM(F324:K324)</f>
        <v>44753.613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44753.613</v>
      </c>
      <c r="L324" s="12">
        <v>82263.13980000002</v>
      </c>
      <c r="M324" s="12">
        <v>10000</v>
      </c>
      <c r="N324" s="12">
        <v>10000</v>
      </c>
      <c r="O324" s="12">
        <v>10000</v>
      </c>
      <c r="P324" s="12">
        <v>7920</v>
      </c>
    </row>
    <row r="325" spans="1:16" s="9" customFormat="1" ht="15.75">
      <c r="A325" s="41"/>
      <c r="B325" s="29"/>
      <c r="C325" s="13" t="s">
        <v>4</v>
      </c>
      <c r="D325" s="10"/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</row>
    <row r="326" spans="1:16" s="9" customFormat="1" ht="31.5">
      <c r="A326" s="41"/>
      <c r="B326" s="29"/>
      <c r="C326" s="13" t="s">
        <v>47</v>
      </c>
      <c r="D326" s="10"/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</row>
    <row r="327" spans="1:16" s="9" customFormat="1" ht="15.75">
      <c r="A327" s="46" t="s">
        <v>112</v>
      </c>
      <c r="B327" s="33" t="s">
        <v>99</v>
      </c>
      <c r="C327" s="13" t="s">
        <v>6</v>
      </c>
      <c r="D327" s="7"/>
      <c r="E327" s="12">
        <f aca="true" t="shared" si="165" ref="E327:E334">SUM(F327:P327)</f>
        <v>159603.00114</v>
      </c>
      <c r="F327" s="12">
        <f>SUM(F336+F344+F329)</f>
        <v>22664.2</v>
      </c>
      <c r="G327" s="12">
        <f>SUM(G336+G344+G329)</f>
        <v>14694.12506</v>
      </c>
      <c r="H327" s="12">
        <f>SUM(H336+H344+H329)</f>
        <v>15973.284</v>
      </c>
      <c r="I327" s="12">
        <f>SUM(I336+I344+I329)</f>
        <v>22517.902000000002</v>
      </c>
      <c r="J327" s="12">
        <f aca="true" t="shared" si="166" ref="J327:P327">SUM(J328+J335)</f>
        <v>51103.852320000005</v>
      </c>
      <c r="K327" s="12">
        <f t="shared" si="166"/>
        <v>5590.78776</v>
      </c>
      <c r="L327" s="12">
        <f t="shared" si="166"/>
        <v>2236</v>
      </c>
      <c r="M327" s="12">
        <f t="shared" si="166"/>
        <v>1876</v>
      </c>
      <c r="N327" s="12">
        <f t="shared" si="166"/>
        <v>1876</v>
      </c>
      <c r="O327" s="12">
        <f t="shared" si="166"/>
        <v>1876</v>
      </c>
      <c r="P327" s="12">
        <f t="shared" si="166"/>
        <v>19194.85</v>
      </c>
    </row>
    <row r="328" spans="1:16" s="9" customFormat="1" ht="31.5">
      <c r="A328" s="47"/>
      <c r="B328" s="34"/>
      <c r="C328" s="13" t="s">
        <v>48</v>
      </c>
      <c r="D328" s="7"/>
      <c r="E328" s="12">
        <f t="shared" si="165"/>
        <v>159603.00114</v>
      </c>
      <c r="F328" s="12">
        <f>SUM(F336+F329)</f>
        <v>22664.2</v>
      </c>
      <c r="G328" s="12">
        <f>SUM(G336+G329)</f>
        <v>14694.12506</v>
      </c>
      <c r="H328" s="12">
        <f>SUM(H336+H329)</f>
        <v>15973.284</v>
      </c>
      <c r="I328" s="12">
        <f>SUM(I336+I329)</f>
        <v>22517.902000000002</v>
      </c>
      <c r="J328" s="12">
        <f aca="true" t="shared" si="167" ref="J328:P328">SUM(J329+J336+J344+J345)</f>
        <v>51103.852320000005</v>
      </c>
      <c r="K328" s="12">
        <f t="shared" si="167"/>
        <v>5590.78776</v>
      </c>
      <c r="L328" s="12">
        <f t="shared" si="167"/>
        <v>2236</v>
      </c>
      <c r="M328" s="12">
        <f t="shared" si="167"/>
        <v>1876</v>
      </c>
      <c r="N328" s="12">
        <f t="shared" si="167"/>
        <v>1876</v>
      </c>
      <c r="O328" s="12">
        <f t="shared" si="167"/>
        <v>1876</v>
      </c>
      <c r="P328" s="12">
        <f t="shared" si="167"/>
        <v>19194.85</v>
      </c>
    </row>
    <row r="329" spans="1:16" s="9" customFormat="1" ht="15.75">
      <c r="A329" s="47"/>
      <c r="B329" s="34"/>
      <c r="C329" s="14" t="s">
        <v>2</v>
      </c>
      <c r="D329" s="7"/>
      <c r="E329" s="12">
        <f t="shared" si="165"/>
        <v>8214</v>
      </c>
      <c r="F329" s="12">
        <f>SUM(F348+F368+F375+F384)</f>
        <v>8214</v>
      </c>
      <c r="G329" s="12">
        <f>SUM(G348+G368+G375+G384)</f>
        <v>0</v>
      </c>
      <c r="H329" s="12">
        <f>SUM(H348+H368+H375+H384)</f>
        <v>0</v>
      </c>
      <c r="I329" s="12">
        <f>SUM(I348+I368+I375+I384)</f>
        <v>0</v>
      </c>
      <c r="J329" s="12">
        <f>SUM(J348+J368+J375+J384)</f>
        <v>0</v>
      </c>
      <c r="K329" s="12">
        <f aca="true" t="shared" si="168" ref="K329:P329">SUM(K348+K368+K375+K384)</f>
        <v>0</v>
      </c>
      <c r="L329" s="12">
        <f t="shared" si="168"/>
        <v>0</v>
      </c>
      <c r="M329" s="12">
        <f t="shared" si="168"/>
        <v>0</v>
      </c>
      <c r="N329" s="12">
        <f t="shared" si="168"/>
        <v>0</v>
      </c>
      <c r="O329" s="12">
        <f t="shared" si="168"/>
        <v>0</v>
      </c>
      <c r="P329" s="12">
        <f t="shared" si="168"/>
        <v>0</v>
      </c>
    </row>
    <row r="330" spans="1:16" s="9" customFormat="1" ht="15.75">
      <c r="A330" s="47"/>
      <c r="B330" s="34"/>
      <c r="C330" s="13"/>
      <c r="D330" s="10" t="s">
        <v>12</v>
      </c>
      <c r="E330" s="12">
        <f t="shared" si="165"/>
        <v>1100</v>
      </c>
      <c r="F330" s="12">
        <f>SUM(F349+F369+F376+F385)</f>
        <v>1100</v>
      </c>
      <c r="G330" s="12">
        <v>0</v>
      </c>
      <c r="H330" s="12">
        <v>0</v>
      </c>
      <c r="I330" s="12">
        <v>0</v>
      </c>
      <c r="J330" s="12">
        <f>J349</f>
        <v>0</v>
      </c>
      <c r="K330" s="12">
        <f aca="true" t="shared" si="169" ref="K330:P332">K349</f>
        <v>0</v>
      </c>
      <c r="L330" s="12">
        <f t="shared" si="169"/>
        <v>0</v>
      </c>
      <c r="M330" s="12">
        <f t="shared" si="169"/>
        <v>0</v>
      </c>
      <c r="N330" s="12">
        <f t="shared" si="169"/>
        <v>0</v>
      </c>
      <c r="O330" s="12">
        <f t="shared" si="169"/>
        <v>0</v>
      </c>
      <c r="P330" s="12">
        <f t="shared" si="169"/>
        <v>0</v>
      </c>
    </row>
    <row r="331" spans="1:16" s="9" customFormat="1" ht="15.75">
      <c r="A331" s="47"/>
      <c r="B331" s="34"/>
      <c r="C331" s="13"/>
      <c r="D331" s="10" t="s">
        <v>9</v>
      </c>
      <c r="E331" s="12">
        <f t="shared" si="165"/>
        <v>2300</v>
      </c>
      <c r="F331" s="12">
        <f>F350</f>
        <v>2300</v>
      </c>
      <c r="G331" s="12">
        <v>0</v>
      </c>
      <c r="H331" s="12">
        <v>0</v>
      </c>
      <c r="I331" s="12">
        <v>0</v>
      </c>
      <c r="J331" s="12">
        <f>J350</f>
        <v>0</v>
      </c>
      <c r="K331" s="12">
        <f t="shared" si="169"/>
        <v>0</v>
      </c>
      <c r="L331" s="12">
        <f t="shared" si="169"/>
        <v>0</v>
      </c>
      <c r="M331" s="12">
        <f t="shared" si="169"/>
        <v>0</v>
      </c>
      <c r="N331" s="12">
        <f t="shared" si="169"/>
        <v>0</v>
      </c>
      <c r="O331" s="12">
        <f t="shared" si="169"/>
        <v>0</v>
      </c>
      <c r="P331" s="12">
        <f t="shared" si="169"/>
        <v>0</v>
      </c>
    </row>
    <row r="332" spans="1:16" s="9" customFormat="1" ht="15.75">
      <c r="A332" s="47"/>
      <c r="B332" s="34"/>
      <c r="C332" s="13"/>
      <c r="D332" s="10" t="s">
        <v>10</v>
      </c>
      <c r="E332" s="12">
        <f t="shared" si="165"/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f>J351</f>
        <v>0</v>
      </c>
      <c r="K332" s="12">
        <f t="shared" si="169"/>
        <v>0</v>
      </c>
      <c r="L332" s="12">
        <f t="shared" si="169"/>
        <v>0</v>
      </c>
      <c r="M332" s="12">
        <f t="shared" si="169"/>
        <v>0</v>
      </c>
      <c r="N332" s="12">
        <f t="shared" si="169"/>
        <v>0</v>
      </c>
      <c r="O332" s="12">
        <f t="shared" si="169"/>
        <v>0</v>
      </c>
      <c r="P332" s="12">
        <f t="shared" si="169"/>
        <v>0</v>
      </c>
    </row>
    <row r="333" spans="1:16" s="9" customFormat="1" ht="15.75">
      <c r="A333" s="47"/>
      <c r="B333" s="34"/>
      <c r="C333" s="13"/>
      <c r="D333" s="10" t="s">
        <v>13</v>
      </c>
      <c r="E333" s="12">
        <f t="shared" si="165"/>
        <v>3714</v>
      </c>
      <c r="F333" s="12">
        <f>SUM(F352+F372+F380+F389)</f>
        <v>3714</v>
      </c>
      <c r="G333" s="12">
        <v>0</v>
      </c>
      <c r="H333" s="12">
        <v>0</v>
      </c>
      <c r="I333" s="12">
        <v>0</v>
      </c>
      <c r="J333" s="12">
        <f>J352+J368+J375+J384</f>
        <v>0</v>
      </c>
      <c r="K333" s="12">
        <f aca="true" t="shared" si="170" ref="K333:P333">K352+K368+K375+K384</f>
        <v>0</v>
      </c>
      <c r="L333" s="12">
        <f t="shared" si="170"/>
        <v>0</v>
      </c>
      <c r="M333" s="12">
        <f t="shared" si="170"/>
        <v>0</v>
      </c>
      <c r="N333" s="12">
        <f t="shared" si="170"/>
        <v>0</v>
      </c>
      <c r="O333" s="12">
        <f t="shared" si="170"/>
        <v>0</v>
      </c>
      <c r="P333" s="12">
        <f t="shared" si="170"/>
        <v>0</v>
      </c>
    </row>
    <row r="334" spans="1:16" s="9" customFormat="1" ht="15.75">
      <c r="A334" s="47"/>
      <c r="B334" s="34"/>
      <c r="C334" s="13"/>
      <c r="D334" s="10" t="s">
        <v>11</v>
      </c>
      <c r="E334" s="12">
        <f t="shared" si="165"/>
        <v>1100</v>
      </c>
      <c r="F334" s="12">
        <f>F353</f>
        <v>1100</v>
      </c>
      <c r="G334" s="12">
        <v>0</v>
      </c>
      <c r="H334" s="12">
        <v>0</v>
      </c>
      <c r="I334" s="12">
        <v>0</v>
      </c>
      <c r="J334" s="12">
        <f>J353</f>
        <v>0</v>
      </c>
      <c r="K334" s="12">
        <f aca="true" t="shared" si="171" ref="K334:P334">K353</f>
        <v>0</v>
      </c>
      <c r="L334" s="12">
        <f t="shared" si="171"/>
        <v>0</v>
      </c>
      <c r="M334" s="12">
        <f t="shared" si="171"/>
        <v>0</v>
      </c>
      <c r="N334" s="12">
        <f t="shared" si="171"/>
        <v>0</v>
      </c>
      <c r="O334" s="12">
        <f t="shared" si="171"/>
        <v>0</v>
      </c>
      <c r="P334" s="12">
        <f t="shared" si="171"/>
        <v>0</v>
      </c>
    </row>
    <row r="335" spans="1:16" s="9" customFormat="1" ht="31.5">
      <c r="A335" s="47"/>
      <c r="B335" s="34"/>
      <c r="C335" s="13" t="s">
        <v>7</v>
      </c>
      <c r="D335" s="7"/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f>J354+J369+J376+J385</f>
        <v>0</v>
      </c>
      <c r="K335" s="12">
        <f aca="true" t="shared" si="172" ref="K335:P335">K354+K369+K376+K385</f>
        <v>0</v>
      </c>
      <c r="L335" s="12">
        <f t="shared" si="172"/>
        <v>0</v>
      </c>
      <c r="M335" s="12">
        <f t="shared" si="172"/>
        <v>0</v>
      </c>
      <c r="N335" s="12">
        <f t="shared" si="172"/>
        <v>0</v>
      </c>
      <c r="O335" s="12">
        <f t="shared" si="172"/>
        <v>0</v>
      </c>
      <c r="P335" s="12">
        <f t="shared" si="172"/>
        <v>0</v>
      </c>
    </row>
    <row r="336" spans="1:16" s="9" customFormat="1" ht="15.75">
      <c r="A336" s="47"/>
      <c r="B336" s="34"/>
      <c r="C336" s="13" t="s">
        <v>3</v>
      </c>
      <c r="D336" s="10"/>
      <c r="E336" s="12">
        <f>SUM(F336:P336)</f>
        <v>148023.63314000002</v>
      </c>
      <c r="F336" s="12">
        <f>SUM(F337:F341)</f>
        <v>14450.2</v>
      </c>
      <c r="G336" s="12">
        <f>SUM(G337:G341)</f>
        <v>14694.12506</v>
      </c>
      <c r="H336" s="12">
        <f>SUM(H337:H341)</f>
        <v>15973.284</v>
      </c>
      <c r="I336" s="12">
        <f>SUM(I337:I341)</f>
        <v>22517.902000000002</v>
      </c>
      <c r="J336" s="12">
        <f>SUM(J337:J342)</f>
        <v>47738.48432</v>
      </c>
      <c r="K336" s="12">
        <f>SUM(K337:K342)</f>
        <v>5590.78776</v>
      </c>
      <c r="L336" s="12">
        <f>SUM(L337:L343)</f>
        <v>2236</v>
      </c>
      <c r="M336" s="12">
        <f>SUM(M337:M343)</f>
        <v>1876</v>
      </c>
      <c r="N336" s="12">
        <f>SUM(N337:N343)</f>
        <v>1876</v>
      </c>
      <c r="O336" s="12">
        <f>SUM(O337:O343)</f>
        <v>1876</v>
      </c>
      <c r="P336" s="12">
        <f>SUM(P337:P343)</f>
        <v>19194.85</v>
      </c>
    </row>
    <row r="337" spans="1:16" s="9" customFormat="1" ht="15.75">
      <c r="A337" s="47"/>
      <c r="B337" s="34"/>
      <c r="C337" s="13"/>
      <c r="D337" s="10" t="s">
        <v>12</v>
      </c>
      <c r="E337" s="12">
        <f aca="true" t="shared" si="173" ref="E337:E342">SUM(F337:P337)</f>
        <v>10336.29896</v>
      </c>
      <c r="F337" s="12">
        <f aca="true" t="shared" si="174" ref="F337:H338">SUM(F356)</f>
        <v>1000</v>
      </c>
      <c r="G337" s="12">
        <f t="shared" si="174"/>
        <v>920</v>
      </c>
      <c r="H337" s="12">
        <f t="shared" si="174"/>
        <v>1967.84</v>
      </c>
      <c r="I337" s="12">
        <f aca="true" t="shared" si="175" ref="I337:P338">SUM(I356)</f>
        <v>1846</v>
      </c>
      <c r="J337" s="12">
        <f>SUM(J356)</f>
        <v>759.2219</v>
      </c>
      <c r="K337" s="12">
        <f t="shared" si="175"/>
        <v>816.58706</v>
      </c>
      <c r="L337" s="12">
        <f t="shared" si="175"/>
        <v>0</v>
      </c>
      <c r="M337" s="12">
        <f t="shared" si="175"/>
        <v>0</v>
      </c>
      <c r="N337" s="12">
        <f t="shared" si="175"/>
        <v>0</v>
      </c>
      <c r="O337" s="12">
        <f t="shared" si="175"/>
        <v>0</v>
      </c>
      <c r="P337" s="12">
        <f t="shared" si="175"/>
        <v>3026.65</v>
      </c>
    </row>
    <row r="338" spans="1:16" s="9" customFormat="1" ht="15.75">
      <c r="A338" s="47"/>
      <c r="B338" s="34"/>
      <c r="C338" s="13"/>
      <c r="D338" s="10" t="s">
        <v>9</v>
      </c>
      <c r="E338" s="12">
        <f t="shared" si="173"/>
        <v>42255.52322</v>
      </c>
      <c r="F338" s="12">
        <f t="shared" si="174"/>
        <v>1300</v>
      </c>
      <c r="G338" s="12">
        <f t="shared" si="174"/>
        <v>1102.43155</v>
      </c>
      <c r="H338" s="12">
        <f t="shared" si="174"/>
        <v>3558.619</v>
      </c>
      <c r="I338" s="12">
        <f t="shared" si="175"/>
        <v>7389.99</v>
      </c>
      <c r="J338" s="12">
        <f t="shared" si="175"/>
        <v>26983.39592</v>
      </c>
      <c r="K338" s="12">
        <f t="shared" si="175"/>
        <v>921.08675</v>
      </c>
      <c r="L338" s="12">
        <f t="shared" si="175"/>
        <v>0</v>
      </c>
      <c r="M338" s="12">
        <f t="shared" si="175"/>
        <v>0</v>
      </c>
      <c r="N338" s="12">
        <f t="shared" si="175"/>
        <v>0</v>
      </c>
      <c r="O338" s="12">
        <f t="shared" si="175"/>
        <v>0</v>
      </c>
      <c r="P338" s="12">
        <f t="shared" si="175"/>
        <v>1000</v>
      </c>
    </row>
    <row r="339" spans="1:16" s="9" customFormat="1" ht="15.75">
      <c r="A339" s="47"/>
      <c r="B339" s="34"/>
      <c r="C339" s="13"/>
      <c r="D339" s="10" t="s">
        <v>10</v>
      </c>
      <c r="E339" s="12">
        <f t="shared" si="173"/>
        <v>2909.3567</v>
      </c>
      <c r="F339" s="12">
        <f aca="true" t="shared" si="176" ref="F339:K339">SUM(F351+F358)</f>
        <v>0</v>
      </c>
      <c r="G339" s="12">
        <f t="shared" si="176"/>
        <v>0</v>
      </c>
      <c r="H339" s="12">
        <f t="shared" si="176"/>
        <v>350</v>
      </c>
      <c r="I339" s="12">
        <f t="shared" si="176"/>
        <v>450</v>
      </c>
      <c r="J339" s="12">
        <f>SUM(J358)</f>
        <v>356.24275</v>
      </c>
      <c r="K339" s="12">
        <f t="shared" si="176"/>
        <v>453.11395</v>
      </c>
      <c r="L339" s="12">
        <f>SUM(L351+L358)</f>
        <v>0</v>
      </c>
      <c r="M339" s="12">
        <f>SUM(M351+M358)</f>
        <v>0</v>
      </c>
      <c r="N339" s="12">
        <f>SUM(N351+N358)</f>
        <v>0</v>
      </c>
      <c r="O339" s="12">
        <f>SUM(O351+O358)</f>
        <v>0</v>
      </c>
      <c r="P339" s="12">
        <f>SUM(P351+P358)</f>
        <v>1300</v>
      </c>
    </row>
    <row r="340" spans="1:16" s="9" customFormat="1" ht="15.75">
      <c r="A340" s="47"/>
      <c r="B340" s="34"/>
      <c r="C340" s="13"/>
      <c r="D340" s="10" t="s">
        <v>13</v>
      </c>
      <c r="E340" s="12">
        <f t="shared" si="173"/>
        <v>65744.35426000001</v>
      </c>
      <c r="F340" s="12">
        <f>SUM(F359+F378+F387)</f>
        <v>11150.2</v>
      </c>
      <c r="G340" s="12">
        <f>SUM(G359+G378+G387)</f>
        <v>12171.693510000001</v>
      </c>
      <c r="H340" s="12">
        <f>SUM(H359+H378+H387)</f>
        <v>10096.825</v>
      </c>
      <c r="I340" s="12">
        <f>SUM(I359+I378+I387)</f>
        <v>12831.912</v>
      </c>
      <c r="J340" s="12">
        <f>SUM(J359+J370+J377+J386)</f>
        <v>16893.72375</v>
      </c>
      <c r="K340" s="12">
        <f>SUM(K359+K370+K377+K386)</f>
        <v>2600</v>
      </c>
      <c r="L340" s="12">
        <f>SUM(L359+L370+L378+L387)</f>
        <v>0</v>
      </c>
      <c r="M340" s="12">
        <f>SUM(M359+M370+M378+M387)</f>
        <v>0</v>
      </c>
      <c r="N340" s="12">
        <f>SUM(N359+N370+N378+N387)</f>
        <v>0</v>
      </c>
      <c r="O340" s="12">
        <f>SUM(O359+O370+O378+O387)</f>
        <v>0</v>
      </c>
      <c r="P340" s="12">
        <f>SUM(P359+P370+P378+P387)</f>
        <v>0</v>
      </c>
    </row>
    <row r="341" spans="1:16" s="9" customFormat="1" ht="15.75">
      <c r="A341" s="47"/>
      <c r="B341" s="34"/>
      <c r="C341" s="13"/>
      <c r="D341" s="10" t="s">
        <v>11</v>
      </c>
      <c r="E341" s="12">
        <f t="shared" si="173"/>
        <v>12257.2</v>
      </c>
      <c r="F341" s="12">
        <f>SUM(F360)</f>
        <v>1000</v>
      </c>
      <c r="G341" s="12">
        <f>SUM(G360)</f>
        <v>500</v>
      </c>
      <c r="H341" s="12">
        <f>SUM(H360)</f>
        <v>0</v>
      </c>
      <c r="I341" s="12">
        <f>SUM(I360)</f>
        <v>0</v>
      </c>
      <c r="J341" s="12">
        <f>SUM(J360)</f>
        <v>1900</v>
      </c>
      <c r="K341" s="12">
        <f aca="true" t="shared" si="177" ref="K341:P341">SUM(K360)</f>
        <v>0</v>
      </c>
      <c r="L341" s="12">
        <f t="shared" si="177"/>
        <v>0</v>
      </c>
      <c r="M341" s="12">
        <f t="shared" si="177"/>
        <v>0</v>
      </c>
      <c r="N341" s="12">
        <f t="shared" si="177"/>
        <v>0</v>
      </c>
      <c r="O341" s="12">
        <f t="shared" si="177"/>
        <v>0</v>
      </c>
      <c r="P341" s="12">
        <f t="shared" si="177"/>
        <v>8857.2</v>
      </c>
    </row>
    <row r="342" spans="1:16" s="9" customFormat="1" ht="15.75">
      <c r="A342" s="47"/>
      <c r="B342" s="34"/>
      <c r="C342" s="13"/>
      <c r="D342" s="10" t="s">
        <v>128</v>
      </c>
      <c r="E342" s="12">
        <f t="shared" si="173"/>
        <v>1645.9</v>
      </c>
      <c r="F342" s="12">
        <v>0</v>
      </c>
      <c r="G342" s="12">
        <v>0</v>
      </c>
      <c r="H342" s="12">
        <v>0</v>
      </c>
      <c r="I342" s="12">
        <v>0</v>
      </c>
      <c r="J342" s="12">
        <f>J361</f>
        <v>845.9</v>
      </c>
      <c r="K342" s="12">
        <f aca="true" t="shared" si="178" ref="K342:P342">K361</f>
        <v>800</v>
      </c>
      <c r="L342" s="12">
        <f t="shared" si="178"/>
        <v>0</v>
      </c>
      <c r="M342" s="12">
        <f t="shared" si="178"/>
        <v>0</v>
      </c>
      <c r="N342" s="12">
        <f t="shared" si="178"/>
        <v>0</v>
      </c>
      <c r="O342" s="12">
        <f t="shared" si="178"/>
        <v>0</v>
      </c>
      <c r="P342" s="12">
        <f t="shared" si="178"/>
        <v>0</v>
      </c>
    </row>
    <row r="343" spans="1:16" s="9" customFormat="1" ht="15.75">
      <c r="A343" s="47"/>
      <c r="B343" s="34"/>
      <c r="C343" s="13"/>
      <c r="D343" s="10" t="s">
        <v>135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f>L362+L379+L388</f>
        <v>2236</v>
      </c>
      <c r="M343" s="12">
        <f>M362+M379+M388</f>
        <v>1876</v>
      </c>
      <c r="N343" s="12">
        <f>N362+N379+N388</f>
        <v>1876</v>
      </c>
      <c r="O343" s="12">
        <f>O362+O379+O388</f>
        <v>1876</v>
      </c>
      <c r="P343" s="12">
        <f>P362+P379+P388</f>
        <v>5011</v>
      </c>
    </row>
    <row r="344" spans="1:16" s="9" customFormat="1" ht="15.75">
      <c r="A344" s="47"/>
      <c r="B344" s="34"/>
      <c r="C344" s="13" t="s">
        <v>4</v>
      </c>
      <c r="D344" s="10"/>
      <c r="E344" s="12">
        <f>SUM(F344:K344)</f>
        <v>3365.368</v>
      </c>
      <c r="F344" s="12">
        <v>0</v>
      </c>
      <c r="G344" s="12">
        <v>0</v>
      </c>
      <c r="H344" s="12">
        <f>SUM(H363+H371+H380+H389)</f>
        <v>0</v>
      </c>
      <c r="I344" s="12">
        <f>SUM(I363+I371+I380+I389)</f>
        <v>0</v>
      </c>
      <c r="J344" s="12">
        <f>SUM(J363+J371+J380+J389)</f>
        <v>3365.368</v>
      </c>
      <c r="K344" s="12">
        <f aca="true" t="shared" si="179" ref="K344:P344">SUM(K363+K371+K380+K389)</f>
        <v>0</v>
      </c>
      <c r="L344" s="12">
        <f t="shared" si="179"/>
        <v>0</v>
      </c>
      <c r="M344" s="12">
        <f t="shared" si="179"/>
        <v>0</v>
      </c>
      <c r="N344" s="12">
        <f t="shared" si="179"/>
        <v>0</v>
      </c>
      <c r="O344" s="12">
        <f t="shared" si="179"/>
        <v>0</v>
      </c>
      <c r="P344" s="12">
        <f t="shared" si="179"/>
        <v>0</v>
      </c>
    </row>
    <row r="345" spans="1:16" s="9" customFormat="1" ht="31.5">
      <c r="A345" s="48"/>
      <c r="B345" s="35"/>
      <c r="C345" s="13" t="s">
        <v>47</v>
      </c>
      <c r="D345" s="10"/>
      <c r="E345" s="12">
        <f>SUM(F345:K345)</f>
        <v>0</v>
      </c>
      <c r="F345" s="12">
        <f>SUM(F365+F372+F381+F391)</f>
        <v>0</v>
      </c>
      <c r="G345" s="12">
        <f>SUM(G365+G372+G381+G391)</f>
        <v>0</v>
      </c>
      <c r="H345" s="12">
        <f>SUM(H365+H372+H381+H391)</f>
        <v>0</v>
      </c>
      <c r="I345" s="12">
        <f>SUM(I365+I372+I381+I391)</f>
        <v>0</v>
      </c>
      <c r="J345" s="12">
        <f>SUM(J365+J372+J381+J391)</f>
        <v>0</v>
      </c>
      <c r="K345" s="12">
        <f aca="true" t="shared" si="180" ref="K345:P345">SUM(K365+K372+K381+K391)</f>
        <v>0</v>
      </c>
      <c r="L345" s="12">
        <f t="shared" si="180"/>
        <v>0</v>
      </c>
      <c r="M345" s="12">
        <f t="shared" si="180"/>
        <v>0</v>
      </c>
      <c r="N345" s="12">
        <f t="shared" si="180"/>
        <v>0</v>
      </c>
      <c r="O345" s="12">
        <f t="shared" si="180"/>
        <v>0</v>
      </c>
      <c r="P345" s="12">
        <f t="shared" si="180"/>
        <v>0</v>
      </c>
    </row>
    <row r="346" spans="1:16" s="9" customFormat="1" ht="15.75">
      <c r="A346" s="44" t="s">
        <v>66</v>
      </c>
      <c r="B346" s="29" t="s">
        <v>131</v>
      </c>
      <c r="C346" s="13" t="s">
        <v>6</v>
      </c>
      <c r="D346" s="7"/>
      <c r="E346" s="12">
        <f aca="true" t="shared" si="181" ref="E346:E353">SUM(F346:P346)</f>
        <v>144427.94963000002</v>
      </c>
      <c r="F346" s="12">
        <f>F348+F355</f>
        <v>19454</v>
      </c>
      <c r="G346" s="12">
        <f>G348+G355</f>
        <v>12872.43155</v>
      </c>
      <c r="H346" s="12">
        <f>H348+H355</f>
        <v>15274.458999999999</v>
      </c>
      <c r="I346" s="12">
        <f>I348+I355</f>
        <v>20713.902000000002</v>
      </c>
      <c r="J346" s="12">
        <f>J347+J354</f>
        <v>45013.51932</v>
      </c>
      <c r="K346" s="12">
        <f aca="true" t="shared" si="182" ref="K346:P346">K347+K354</f>
        <v>5590.78776</v>
      </c>
      <c r="L346" s="12">
        <f t="shared" si="182"/>
        <v>2236</v>
      </c>
      <c r="M346" s="12">
        <f t="shared" si="182"/>
        <v>1876</v>
      </c>
      <c r="N346" s="12">
        <f t="shared" si="182"/>
        <v>1876</v>
      </c>
      <c r="O346" s="12">
        <f t="shared" si="182"/>
        <v>1876</v>
      </c>
      <c r="P346" s="12">
        <f t="shared" si="182"/>
        <v>17644.85</v>
      </c>
    </row>
    <row r="347" spans="1:16" s="9" customFormat="1" ht="31.5">
      <c r="A347" s="44"/>
      <c r="B347" s="29"/>
      <c r="C347" s="13" t="s">
        <v>48</v>
      </c>
      <c r="D347" s="7"/>
      <c r="E347" s="12">
        <f t="shared" si="181"/>
        <v>144427.94963000002</v>
      </c>
      <c r="F347" s="12">
        <f>F348+F355</f>
        <v>19454</v>
      </c>
      <c r="G347" s="12">
        <f>G348+G355</f>
        <v>12872.43155</v>
      </c>
      <c r="H347" s="12">
        <f>H348+H355</f>
        <v>15274.458999999999</v>
      </c>
      <c r="I347" s="12">
        <f>I348+I355</f>
        <v>20713.902000000002</v>
      </c>
      <c r="J347" s="12">
        <f>SUM(J355+J363+J348+J365)</f>
        <v>45013.51932</v>
      </c>
      <c r="K347" s="12">
        <f aca="true" t="shared" si="183" ref="K347:P347">SUM(K355+K363+K348+K365)</f>
        <v>5590.78776</v>
      </c>
      <c r="L347" s="12">
        <f t="shared" si="183"/>
        <v>2236</v>
      </c>
      <c r="M347" s="12">
        <f t="shared" si="183"/>
        <v>1876</v>
      </c>
      <c r="N347" s="12">
        <f t="shared" si="183"/>
        <v>1876</v>
      </c>
      <c r="O347" s="12">
        <f t="shared" si="183"/>
        <v>1876</v>
      </c>
      <c r="P347" s="12">
        <f t="shared" si="183"/>
        <v>17644.85</v>
      </c>
    </row>
    <row r="348" spans="1:16" s="9" customFormat="1" ht="15.75">
      <c r="A348" s="44"/>
      <c r="B348" s="29"/>
      <c r="C348" s="14" t="s">
        <v>2</v>
      </c>
      <c r="D348" s="7"/>
      <c r="E348" s="12">
        <f t="shared" si="181"/>
        <v>8214</v>
      </c>
      <c r="F348" s="12">
        <f>SUM(F349:F353)</f>
        <v>8214</v>
      </c>
      <c r="G348" s="12">
        <f>G349+G352</f>
        <v>0</v>
      </c>
      <c r="H348" s="12">
        <f>H349+H352</f>
        <v>0</v>
      </c>
      <c r="I348" s="12">
        <f>I353+I352+I349+I350+I351</f>
        <v>0</v>
      </c>
      <c r="J348" s="12">
        <f>SUM(J349:J353)</f>
        <v>0</v>
      </c>
      <c r="K348" s="12">
        <f aca="true" t="shared" si="184" ref="K348:P348">SUM(K349:K353)</f>
        <v>0</v>
      </c>
      <c r="L348" s="12">
        <f t="shared" si="184"/>
        <v>0</v>
      </c>
      <c r="M348" s="12">
        <f t="shared" si="184"/>
        <v>0</v>
      </c>
      <c r="N348" s="12">
        <f t="shared" si="184"/>
        <v>0</v>
      </c>
      <c r="O348" s="12">
        <f t="shared" si="184"/>
        <v>0</v>
      </c>
      <c r="P348" s="12">
        <f t="shared" si="184"/>
        <v>0</v>
      </c>
    </row>
    <row r="349" spans="1:16" s="9" customFormat="1" ht="15.75">
      <c r="A349" s="44"/>
      <c r="B349" s="29"/>
      <c r="C349" s="13"/>
      <c r="D349" s="10" t="s">
        <v>12</v>
      </c>
      <c r="E349" s="12">
        <f t="shared" si="181"/>
        <v>1100</v>
      </c>
      <c r="F349" s="12">
        <v>1100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</row>
    <row r="350" spans="1:16" s="9" customFormat="1" ht="15.75">
      <c r="A350" s="44"/>
      <c r="B350" s="29"/>
      <c r="C350" s="13"/>
      <c r="D350" s="10" t="s">
        <v>9</v>
      </c>
      <c r="E350" s="12">
        <f t="shared" si="181"/>
        <v>2300</v>
      </c>
      <c r="F350" s="12">
        <v>2300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</row>
    <row r="351" spans="1:16" s="9" customFormat="1" ht="15.75">
      <c r="A351" s="44"/>
      <c r="B351" s="29"/>
      <c r="C351" s="13"/>
      <c r="D351" s="10" t="s">
        <v>10</v>
      </c>
      <c r="E351" s="12">
        <f t="shared" si="181"/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</row>
    <row r="352" spans="1:16" s="9" customFormat="1" ht="15.75">
      <c r="A352" s="44"/>
      <c r="B352" s="29"/>
      <c r="C352" s="13"/>
      <c r="D352" s="10" t="s">
        <v>13</v>
      </c>
      <c r="E352" s="12">
        <f t="shared" si="181"/>
        <v>3714</v>
      </c>
      <c r="F352" s="12">
        <v>3714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</row>
    <row r="353" spans="1:16" s="9" customFormat="1" ht="15.75">
      <c r="A353" s="44"/>
      <c r="B353" s="29"/>
      <c r="C353" s="13"/>
      <c r="D353" s="10" t="s">
        <v>11</v>
      </c>
      <c r="E353" s="12">
        <f t="shared" si="181"/>
        <v>1100</v>
      </c>
      <c r="F353" s="12">
        <v>1100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</row>
    <row r="354" spans="1:16" s="9" customFormat="1" ht="31.5">
      <c r="A354" s="44"/>
      <c r="B354" s="29"/>
      <c r="C354" s="13" t="s">
        <v>7</v>
      </c>
      <c r="D354" s="7"/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</row>
    <row r="355" spans="1:16" s="9" customFormat="1" ht="15.75">
      <c r="A355" s="44"/>
      <c r="B355" s="29"/>
      <c r="C355" s="13" t="s">
        <v>3</v>
      </c>
      <c r="D355" s="10"/>
      <c r="E355" s="12">
        <f aca="true" t="shared" si="185" ref="E355:E362">SUM(F355:P355)</f>
        <v>133146.21463</v>
      </c>
      <c r="F355" s="12">
        <f>SUM(F356:F360)</f>
        <v>11240</v>
      </c>
      <c r="G355" s="12">
        <f>SUM(G356:G360)</f>
        <v>12872.43155</v>
      </c>
      <c r="H355" s="12">
        <f>SUM(H356:H360)</f>
        <v>15274.458999999999</v>
      </c>
      <c r="I355" s="12">
        <f>SUM(I356:I360)</f>
        <v>20713.902000000002</v>
      </c>
      <c r="J355" s="12">
        <f>SUM(J356:J361)</f>
        <v>41945.78432</v>
      </c>
      <c r="K355" s="12">
        <f>SUM(K356:K361)</f>
        <v>5590.78776</v>
      </c>
      <c r="L355" s="12">
        <f>SUM(L356:L362)</f>
        <v>2236</v>
      </c>
      <c r="M355" s="12">
        <f>SUM(M356:M362)</f>
        <v>1876</v>
      </c>
      <c r="N355" s="12">
        <f>SUM(N356:N362)</f>
        <v>1876</v>
      </c>
      <c r="O355" s="12">
        <f>SUM(O356:O362)</f>
        <v>1876</v>
      </c>
      <c r="P355" s="12">
        <f>SUM(P356:P362)</f>
        <v>17644.85</v>
      </c>
    </row>
    <row r="356" spans="1:16" s="9" customFormat="1" ht="15.75">
      <c r="A356" s="44"/>
      <c r="B356" s="29"/>
      <c r="C356" s="13"/>
      <c r="D356" s="10" t="s">
        <v>12</v>
      </c>
      <c r="E356" s="12">
        <f t="shared" si="185"/>
        <v>10336.29896</v>
      </c>
      <c r="F356" s="12">
        <v>1000</v>
      </c>
      <c r="G356" s="12">
        <v>920</v>
      </c>
      <c r="H356" s="12">
        <v>1967.84</v>
      </c>
      <c r="I356" s="12">
        <v>1846</v>
      </c>
      <c r="J356" s="12">
        <v>759.2219</v>
      </c>
      <c r="K356" s="12">
        <v>816.58706</v>
      </c>
      <c r="L356" s="12">
        <v>0</v>
      </c>
      <c r="M356" s="12">
        <v>0</v>
      </c>
      <c r="N356" s="12">
        <v>0</v>
      </c>
      <c r="O356" s="12">
        <v>0</v>
      </c>
      <c r="P356" s="12">
        <v>3026.65</v>
      </c>
    </row>
    <row r="357" spans="1:16" s="9" customFormat="1" ht="15.75">
      <c r="A357" s="44"/>
      <c r="B357" s="29"/>
      <c r="C357" s="13"/>
      <c r="D357" s="10" t="s">
        <v>9</v>
      </c>
      <c r="E357" s="12">
        <f t="shared" si="185"/>
        <v>42255.52322</v>
      </c>
      <c r="F357" s="12">
        <v>1300</v>
      </c>
      <c r="G357" s="12">
        <f>1200-97.56845</f>
        <v>1102.43155</v>
      </c>
      <c r="H357" s="12">
        <f>3058.119+500.5</f>
        <v>3558.619</v>
      </c>
      <c r="I357" s="12">
        <v>7389.99</v>
      </c>
      <c r="J357" s="12">
        <v>26983.39592</v>
      </c>
      <c r="K357" s="12">
        <v>921.08675</v>
      </c>
      <c r="L357" s="12">
        <v>0</v>
      </c>
      <c r="M357" s="12">
        <v>0</v>
      </c>
      <c r="N357" s="12">
        <v>0</v>
      </c>
      <c r="O357" s="12">
        <v>0</v>
      </c>
      <c r="P357" s="12">
        <v>1000</v>
      </c>
    </row>
    <row r="358" spans="1:16" s="9" customFormat="1" ht="15.75">
      <c r="A358" s="44"/>
      <c r="B358" s="29"/>
      <c r="C358" s="13"/>
      <c r="D358" s="10" t="s">
        <v>10</v>
      </c>
      <c r="E358" s="12">
        <f t="shared" si="185"/>
        <v>2909.3567</v>
      </c>
      <c r="F358" s="12">
        <v>0</v>
      </c>
      <c r="G358" s="12">
        <v>0</v>
      </c>
      <c r="H358" s="12">
        <v>350</v>
      </c>
      <c r="I358" s="12">
        <v>450</v>
      </c>
      <c r="J358" s="12">
        <v>356.24275</v>
      </c>
      <c r="K358" s="12">
        <v>453.11395</v>
      </c>
      <c r="L358" s="12">
        <v>0</v>
      </c>
      <c r="M358" s="12">
        <v>0</v>
      </c>
      <c r="N358" s="12">
        <v>0</v>
      </c>
      <c r="O358" s="12">
        <v>0</v>
      </c>
      <c r="P358" s="12">
        <v>1300</v>
      </c>
    </row>
    <row r="359" spans="1:16" s="9" customFormat="1" ht="15.75">
      <c r="A359" s="44"/>
      <c r="B359" s="29"/>
      <c r="C359" s="13"/>
      <c r="D359" s="10" t="s">
        <v>13</v>
      </c>
      <c r="E359" s="12">
        <f t="shared" si="185"/>
        <v>52416.93575</v>
      </c>
      <c r="F359" s="12">
        <f>7840+100</f>
        <v>7940</v>
      </c>
      <c r="G359" s="12">
        <v>10350</v>
      </c>
      <c r="H359" s="12">
        <v>9398</v>
      </c>
      <c r="I359" s="12">
        <v>11027.912</v>
      </c>
      <c r="J359" s="12">
        <v>11101.02375</v>
      </c>
      <c r="K359" s="12">
        <v>2600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</row>
    <row r="360" spans="1:16" s="9" customFormat="1" ht="15.75">
      <c r="A360" s="44"/>
      <c r="B360" s="29"/>
      <c r="C360" s="13"/>
      <c r="D360" s="10" t="s">
        <v>11</v>
      </c>
      <c r="E360" s="12">
        <f t="shared" si="185"/>
        <v>12257.2</v>
      </c>
      <c r="F360" s="12">
        <v>1000</v>
      </c>
      <c r="G360" s="12">
        <v>500</v>
      </c>
      <c r="H360" s="12">
        <v>0</v>
      </c>
      <c r="I360" s="12">
        <v>0</v>
      </c>
      <c r="J360" s="12">
        <v>1900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8857.2</v>
      </c>
    </row>
    <row r="361" spans="1:16" s="9" customFormat="1" ht="15.75">
      <c r="A361" s="44"/>
      <c r="B361" s="29"/>
      <c r="C361" s="13"/>
      <c r="D361" s="10" t="s">
        <v>128</v>
      </c>
      <c r="E361" s="12">
        <f t="shared" si="185"/>
        <v>1645.9</v>
      </c>
      <c r="F361" s="12">
        <v>0</v>
      </c>
      <c r="G361" s="12">
        <v>0</v>
      </c>
      <c r="H361" s="12">
        <v>0</v>
      </c>
      <c r="I361" s="12">
        <v>0</v>
      </c>
      <c r="J361" s="12">
        <v>845.9</v>
      </c>
      <c r="K361" s="12">
        <v>800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</row>
    <row r="362" spans="1:16" s="9" customFormat="1" ht="15.75">
      <c r="A362" s="44"/>
      <c r="B362" s="29"/>
      <c r="C362" s="13"/>
      <c r="D362" s="10" t="s">
        <v>135</v>
      </c>
      <c r="E362" s="12">
        <f t="shared" si="185"/>
        <v>11325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2236</v>
      </c>
      <c r="M362" s="12">
        <v>1876</v>
      </c>
      <c r="N362" s="12">
        <v>1876</v>
      </c>
      <c r="O362" s="12">
        <v>1876</v>
      </c>
      <c r="P362" s="12">
        <v>3461</v>
      </c>
    </row>
    <row r="363" spans="1:16" s="9" customFormat="1" ht="15.75">
      <c r="A363" s="44"/>
      <c r="B363" s="29"/>
      <c r="C363" s="13" t="s">
        <v>4</v>
      </c>
      <c r="D363" s="10"/>
      <c r="E363" s="12">
        <f>SUM(F363:K363)</f>
        <v>3067.735</v>
      </c>
      <c r="F363" s="12">
        <v>0</v>
      </c>
      <c r="G363" s="12">
        <v>0</v>
      </c>
      <c r="H363" s="12">
        <v>0</v>
      </c>
      <c r="I363" s="12">
        <v>0</v>
      </c>
      <c r="J363" s="12">
        <f>J364</f>
        <v>3067.735</v>
      </c>
      <c r="K363" s="12">
        <f aca="true" t="shared" si="186" ref="K363:P363">K364</f>
        <v>0</v>
      </c>
      <c r="L363" s="12">
        <f t="shared" si="186"/>
        <v>0</v>
      </c>
      <c r="M363" s="12">
        <f t="shared" si="186"/>
        <v>0</v>
      </c>
      <c r="N363" s="12">
        <f t="shared" si="186"/>
        <v>0</v>
      </c>
      <c r="O363" s="12">
        <f t="shared" si="186"/>
        <v>0</v>
      </c>
      <c r="P363" s="12">
        <f t="shared" si="186"/>
        <v>0</v>
      </c>
    </row>
    <row r="364" spans="1:16" s="9" customFormat="1" ht="15.75">
      <c r="A364" s="44"/>
      <c r="B364" s="29"/>
      <c r="C364" s="13"/>
      <c r="D364" s="10" t="s">
        <v>13</v>
      </c>
      <c r="E364" s="12"/>
      <c r="F364" s="12"/>
      <c r="G364" s="12"/>
      <c r="H364" s="12"/>
      <c r="I364" s="12"/>
      <c r="J364" s="12">
        <v>3067.735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</row>
    <row r="365" spans="1:16" s="9" customFormat="1" ht="31.5">
      <c r="A365" s="44"/>
      <c r="B365" s="29"/>
      <c r="C365" s="13" t="s">
        <v>47</v>
      </c>
      <c r="D365" s="10"/>
      <c r="E365" s="12">
        <f>SUM(F365:K365)</f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</row>
    <row r="366" spans="1:16" s="9" customFormat="1" ht="15.75">
      <c r="A366" s="45" t="s">
        <v>67</v>
      </c>
      <c r="B366" s="29" t="s">
        <v>132</v>
      </c>
      <c r="C366" s="13" t="s">
        <v>6</v>
      </c>
      <c r="D366" s="7"/>
      <c r="E366" s="12">
        <f>SUM(F366:K366)</f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f>J367+J369</f>
        <v>0</v>
      </c>
      <c r="K366" s="12">
        <f aca="true" t="shared" si="187" ref="K366:P366">K367+K369</f>
        <v>0</v>
      </c>
      <c r="L366" s="12">
        <f t="shared" si="187"/>
        <v>0</v>
      </c>
      <c r="M366" s="12">
        <f t="shared" si="187"/>
        <v>0</v>
      </c>
      <c r="N366" s="12">
        <f t="shared" si="187"/>
        <v>0</v>
      </c>
      <c r="O366" s="12">
        <f t="shared" si="187"/>
        <v>0</v>
      </c>
      <c r="P366" s="12">
        <f t="shared" si="187"/>
        <v>0</v>
      </c>
    </row>
    <row r="367" spans="1:16" s="9" customFormat="1" ht="31.5">
      <c r="A367" s="41"/>
      <c r="B367" s="29"/>
      <c r="C367" s="13" t="s">
        <v>48</v>
      </c>
      <c r="D367" s="7"/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f>J368+J370+J371+J372</f>
        <v>0</v>
      </c>
      <c r="K367" s="12">
        <f aca="true" t="shared" si="188" ref="K367:P367">K368+K370+K371+K372</f>
        <v>0</v>
      </c>
      <c r="L367" s="12">
        <f t="shared" si="188"/>
        <v>0</v>
      </c>
      <c r="M367" s="12">
        <f t="shared" si="188"/>
        <v>0</v>
      </c>
      <c r="N367" s="12">
        <f t="shared" si="188"/>
        <v>0</v>
      </c>
      <c r="O367" s="12">
        <f t="shared" si="188"/>
        <v>0</v>
      </c>
      <c r="P367" s="12">
        <f t="shared" si="188"/>
        <v>0</v>
      </c>
    </row>
    <row r="368" spans="1:16" s="9" customFormat="1" ht="15.75">
      <c r="A368" s="41"/>
      <c r="B368" s="29"/>
      <c r="C368" s="14" t="s">
        <v>2</v>
      </c>
      <c r="D368" s="7"/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</row>
    <row r="369" spans="1:16" s="9" customFormat="1" ht="31.5">
      <c r="A369" s="41"/>
      <c r="B369" s="29"/>
      <c r="C369" s="13" t="s">
        <v>7</v>
      </c>
      <c r="D369" s="7"/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</row>
    <row r="370" spans="1:16" s="9" customFormat="1" ht="15.75">
      <c r="A370" s="41"/>
      <c r="B370" s="29"/>
      <c r="C370" s="13" t="s">
        <v>3</v>
      </c>
      <c r="D370" s="10"/>
      <c r="E370" s="12">
        <f>SUM(F370:K370)</f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</row>
    <row r="371" spans="1:16" s="9" customFormat="1" ht="15.75">
      <c r="A371" s="41"/>
      <c r="B371" s="29"/>
      <c r="C371" s="13" t="s">
        <v>4</v>
      </c>
      <c r="D371" s="10"/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</row>
    <row r="372" spans="1:16" s="9" customFormat="1" ht="31.5">
      <c r="A372" s="41"/>
      <c r="B372" s="29"/>
      <c r="C372" s="13" t="s">
        <v>47</v>
      </c>
      <c r="D372" s="10"/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</row>
    <row r="373" spans="1:16" s="9" customFormat="1" ht="15.75">
      <c r="A373" s="41" t="s">
        <v>68</v>
      </c>
      <c r="B373" s="29" t="s">
        <v>133</v>
      </c>
      <c r="C373" s="13" t="s">
        <v>6</v>
      </c>
      <c r="D373" s="7"/>
      <c r="E373" s="12">
        <f>SUM(F373:P373)</f>
        <v>7364.46851</v>
      </c>
      <c r="F373" s="12">
        <f>SUM(F377)</f>
        <v>2390.2</v>
      </c>
      <c r="G373" s="12">
        <f>SUM(G377)</f>
        <v>1026.74351</v>
      </c>
      <c r="H373" s="12">
        <f>SUM(H377)</f>
        <v>548.825</v>
      </c>
      <c r="I373" s="12">
        <f>SUM(I377)</f>
        <v>1206</v>
      </c>
      <c r="J373" s="12">
        <f>J374+J376</f>
        <v>742.7</v>
      </c>
      <c r="K373" s="12">
        <f aca="true" t="shared" si="189" ref="K373:P373">K374+K376</f>
        <v>0</v>
      </c>
      <c r="L373" s="12">
        <f t="shared" si="189"/>
        <v>0</v>
      </c>
      <c r="M373" s="12">
        <f t="shared" si="189"/>
        <v>0</v>
      </c>
      <c r="N373" s="12">
        <f t="shared" si="189"/>
        <v>0</v>
      </c>
      <c r="O373" s="12">
        <f t="shared" si="189"/>
        <v>0</v>
      </c>
      <c r="P373" s="12">
        <f t="shared" si="189"/>
        <v>1450</v>
      </c>
    </row>
    <row r="374" spans="1:16" s="9" customFormat="1" ht="31.5">
      <c r="A374" s="41"/>
      <c r="B374" s="29"/>
      <c r="C374" s="13" t="s">
        <v>48</v>
      </c>
      <c r="D374" s="7"/>
      <c r="E374" s="12">
        <f>SUM(F374:P374)</f>
        <v>7364.46851</v>
      </c>
      <c r="F374" s="12">
        <f>SUM(F377)</f>
        <v>2390.2</v>
      </c>
      <c r="G374" s="12">
        <f>SUM(G377)</f>
        <v>1026.74351</v>
      </c>
      <c r="H374" s="12">
        <f>SUM(H377)</f>
        <v>548.825</v>
      </c>
      <c r="I374" s="12">
        <f>SUM(I377)</f>
        <v>1206</v>
      </c>
      <c r="J374" s="12">
        <f>SUM(J375+J377+J380+J381)</f>
        <v>742.7</v>
      </c>
      <c r="K374" s="12">
        <f aca="true" t="shared" si="190" ref="K374:P374">SUM(K375+K377+K380+K381)</f>
        <v>0</v>
      </c>
      <c r="L374" s="12">
        <f t="shared" si="190"/>
        <v>0</v>
      </c>
      <c r="M374" s="12">
        <f t="shared" si="190"/>
        <v>0</v>
      </c>
      <c r="N374" s="12">
        <f t="shared" si="190"/>
        <v>0</v>
      </c>
      <c r="O374" s="12">
        <f t="shared" si="190"/>
        <v>0</v>
      </c>
      <c r="P374" s="12">
        <f t="shared" si="190"/>
        <v>1450</v>
      </c>
    </row>
    <row r="375" spans="1:16" s="9" customFormat="1" ht="15.75">
      <c r="A375" s="41"/>
      <c r="B375" s="29"/>
      <c r="C375" s="14" t="s">
        <v>2</v>
      </c>
      <c r="D375" s="7"/>
      <c r="E375" s="12">
        <f>SUM(F375:P375)</f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</row>
    <row r="376" spans="1:16" s="9" customFormat="1" ht="31.5">
      <c r="A376" s="41"/>
      <c r="B376" s="29"/>
      <c r="C376" s="13" t="s">
        <v>7</v>
      </c>
      <c r="D376" s="7"/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</row>
    <row r="377" spans="1:16" s="9" customFormat="1" ht="15.75">
      <c r="A377" s="41"/>
      <c r="B377" s="29"/>
      <c r="C377" s="13" t="s">
        <v>3</v>
      </c>
      <c r="D377" s="10"/>
      <c r="E377" s="12">
        <f aca="true" t="shared" si="191" ref="E377:E384">SUM(F377:P377)</f>
        <v>7364.46851</v>
      </c>
      <c r="F377" s="12">
        <f>SUM(F378:F379)</f>
        <v>2390.2</v>
      </c>
      <c r="G377" s="12">
        <f aca="true" t="shared" si="192" ref="G377:P377">SUM(G378:G379)</f>
        <v>1026.74351</v>
      </c>
      <c r="H377" s="12">
        <f t="shared" si="192"/>
        <v>548.825</v>
      </c>
      <c r="I377" s="12">
        <f t="shared" si="192"/>
        <v>1206</v>
      </c>
      <c r="J377" s="12">
        <f t="shared" si="192"/>
        <v>742.7</v>
      </c>
      <c r="K377" s="12">
        <f t="shared" si="192"/>
        <v>0</v>
      </c>
      <c r="L377" s="12">
        <f t="shared" si="192"/>
        <v>0</v>
      </c>
      <c r="M377" s="12">
        <f t="shared" si="192"/>
        <v>0</v>
      </c>
      <c r="N377" s="12">
        <f t="shared" si="192"/>
        <v>0</v>
      </c>
      <c r="O377" s="12">
        <f t="shared" si="192"/>
        <v>0</v>
      </c>
      <c r="P377" s="12">
        <f t="shared" si="192"/>
        <v>1450</v>
      </c>
    </row>
    <row r="378" spans="1:16" s="9" customFormat="1" ht="15.75">
      <c r="A378" s="41"/>
      <c r="B378" s="29"/>
      <c r="C378" s="13"/>
      <c r="D378" s="10" t="s">
        <v>13</v>
      </c>
      <c r="E378" s="12">
        <f t="shared" si="191"/>
        <v>5914.46851</v>
      </c>
      <c r="F378" s="12">
        <f>390.2+2000</f>
        <v>2390.2</v>
      </c>
      <c r="G378" s="12">
        <v>1026.74351</v>
      </c>
      <c r="H378" s="12">
        <v>548.825</v>
      </c>
      <c r="I378" s="12">
        <v>1206</v>
      </c>
      <c r="J378" s="12">
        <v>742.7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</row>
    <row r="379" spans="1:16" s="9" customFormat="1" ht="15.75">
      <c r="A379" s="41"/>
      <c r="B379" s="29"/>
      <c r="C379" s="13"/>
      <c r="D379" s="10" t="s">
        <v>135</v>
      </c>
      <c r="E379" s="12">
        <f t="shared" si="191"/>
        <v>1450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1450</v>
      </c>
    </row>
    <row r="380" spans="1:16" s="9" customFormat="1" ht="15.75">
      <c r="A380" s="41"/>
      <c r="B380" s="29"/>
      <c r="C380" s="13" t="s">
        <v>4</v>
      </c>
      <c r="D380" s="10"/>
      <c r="E380" s="12">
        <f t="shared" si="191"/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</row>
    <row r="381" spans="1:16" s="9" customFormat="1" ht="31.5">
      <c r="A381" s="41"/>
      <c r="B381" s="29"/>
      <c r="C381" s="13" t="s">
        <v>47</v>
      </c>
      <c r="D381" s="10"/>
      <c r="E381" s="12">
        <f t="shared" si="191"/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</row>
    <row r="382" spans="1:16" s="9" customFormat="1" ht="15.75">
      <c r="A382" s="41" t="s">
        <v>69</v>
      </c>
      <c r="B382" s="29" t="s">
        <v>134</v>
      </c>
      <c r="C382" s="13" t="s">
        <v>6</v>
      </c>
      <c r="D382" s="7"/>
      <c r="E382" s="12">
        <f t="shared" si="191"/>
        <v>7810.583</v>
      </c>
      <c r="F382" s="12">
        <f>F386</f>
        <v>820</v>
      </c>
      <c r="G382" s="12">
        <f>G386</f>
        <v>794.95</v>
      </c>
      <c r="H382" s="12">
        <f>H386</f>
        <v>150</v>
      </c>
      <c r="I382" s="12">
        <f>I386</f>
        <v>598</v>
      </c>
      <c r="J382" s="12">
        <f>J383+J385</f>
        <v>5347.633</v>
      </c>
      <c r="K382" s="12">
        <f aca="true" t="shared" si="193" ref="K382:P382">K383+K385</f>
        <v>0</v>
      </c>
      <c r="L382" s="12">
        <f t="shared" si="193"/>
        <v>0</v>
      </c>
      <c r="M382" s="12">
        <f t="shared" si="193"/>
        <v>0</v>
      </c>
      <c r="N382" s="12">
        <f t="shared" si="193"/>
        <v>0</v>
      </c>
      <c r="O382" s="12">
        <f t="shared" si="193"/>
        <v>0</v>
      </c>
      <c r="P382" s="12">
        <f t="shared" si="193"/>
        <v>100</v>
      </c>
    </row>
    <row r="383" spans="1:16" s="9" customFormat="1" ht="31.5">
      <c r="A383" s="41"/>
      <c r="B383" s="29"/>
      <c r="C383" s="13" t="s">
        <v>48</v>
      </c>
      <c r="D383" s="7"/>
      <c r="E383" s="12">
        <f t="shared" si="191"/>
        <v>7810.583</v>
      </c>
      <c r="F383" s="12">
        <f>F386</f>
        <v>820</v>
      </c>
      <c r="G383" s="12">
        <f>G386</f>
        <v>794.95</v>
      </c>
      <c r="H383" s="12">
        <f>H386</f>
        <v>150</v>
      </c>
      <c r="I383" s="12">
        <f>I386</f>
        <v>598</v>
      </c>
      <c r="J383" s="12">
        <f>SUM(J386+J389+J384+J391)</f>
        <v>5347.633</v>
      </c>
      <c r="K383" s="12">
        <f aca="true" t="shared" si="194" ref="K383:P383">SUM(K386+K389+K384+K391)</f>
        <v>0</v>
      </c>
      <c r="L383" s="12">
        <f t="shared" si="194"/>
        <v>0</v>
      </c>
      <c r="M383" s="12">
        <f t="shared" si="194"/>
        <v>0</v>
      </c>
      <c r="N383" s="12">
        <f t="shared" si="194"/>
        <v>0</v>
      </c>
      <c r="O383" s="12">
        <f t="shared" si="194"/>
        <v>0</v>
      </c>
      <c r="P383" s="12">
        <f t="shared" si="194"/>
        <v>100</v>
      </c>
    </row>
    <row r="384" spans="1:16" s="9" customFormat="1" ht="15.75">
      <c r="A384" s="41"/>
      <c r="B384" s="29"/>
      <c r="C384" s="14" t="s">
        <v>2</v>
      </c>
      <c r="D384" s="7"/>
      <c r="E384" s="12">
        <f t="shared" si="191"/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</row>
    <row r="385" spans="1:16" s="9" customFormat="1" ht="31.5">
      <c r="A385" s="41"/>
      <c r="B385" s="29"/>
      <c r="C385" s="13" t="s">
        <v>7</v>
      </c>
      <c r="D385" s="7"/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</row>
    <row r="386" spans="1:16" s="9" customFormat="1" ht="15.75">
      <c r="A386" s="41"/>
      <c r="B386" s="29"/>
      <c r="C386" s="13" t="s">
        <v>3</v>
      </c>
      <c r="D386" s="10"/>
      <c r="E386" s="12">
        <f>SUM(F386:P386)</f>
        <v>7512.95</v>
      </c>
      <c r="F386" s="12">
        <f>SUM(F387:F388)</f>
        <v>820</v>
      </c>
      <c r="G386" s="12">
        <f aca="true" t="shared" si="195" ref="G386:P386">SUM(G387:G388)</f>
        <v>794.95</v>
      </c>
      <c r="H386" s="12">
        <f t="shared" si="195"/>
        <v>150</v>
      </c>
      <c r="I386" s="12">
        <f t="shared" si="195"/>
        <v>598</v>
      </c>
      <c r="J386" s="12">
        <f t="shared" si="195"/>
        <v>5050</v>
      </c>
      <c r="K386" s="12">
        <f t="shared" si="195"/>
        <v>0</v>
      </c>
      <c r="L386" s="12">
        <f t="shared" si="195"/>
        <v>0</v>
      </c>
      <c r="M386" s="12">
        <f t="shared" si="195"/>
        <v>0</v>
      </c>
      <c r="N386" s="12">
        <f t="shared" si="195"/>
        <v>0</v>
      </c>
      <c r="O386" s="12">
        <f t="shared" si="195"/>
        <v>0</v>
      </c>
      <c r="P386" s="12">
        <f t="shared" si="195"/>
        <v>100</v>
      </c>
    </row>
    <row r="387" spans="1:16" s="9" customFormat="1" ht="15.75">
      <c r="A387" s="41"/>
      <c r="B387" s="29"/>
      <c r="C387" s="13"/>
      <c r="D387" s="10" t="s">
        <v>13</v>
      </c>
      <c r="E387" s="12">
        <f>SUM(F387:P387)</f>
        <v>7412.95</v>
      </c>
      <c r="F387" s="12">
        <f>450+370</f>
        <v>820</v>
      </c>
      <c r="G387" s="12">
        <v>794.95</v>
      </c>
      <c r="H387" s="12">
        <v>150</v>
      </c>
      <c r="I387" s="12">
        <v>598</v>
      </c>
      <c r="J387" s="12">
        <v>5050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</row>
    <row r="388" spans="1:16" s="9" customFormat="1" ht="15.75">
      <c r="A388" s="41"/>
      <c r="B388" s="29"/>
      <c r="C388" s="13"/>
      <c r="D388" s="10" t="s">
        <v>135</v>
      </c>
      <c r="E388" s="12">
        <f>SUM(F388:P388)</f>
        <v>100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100</v>
      </c>
    </row>
    <row r="389" spans="1:16" s="9" customFormat="1" ht="15.75">
      <c r="A389" s="41"/>
      <c r="B389" s="29"/>
      <c r="C389" s="13" t="s">
        <v>4</v>
      </c>
      <c r="D389" s="10"/>
      <c r="E389" s="12">
        <f>SUM(F389:K389)</f>
        <v>297.633</v>
      </c>
      <c r="F389" s="12">
        <v>0</v>
      </c>
      <c r="G389" s="12">
        <v>0</v>
      </c>
      <c r="H389" s="12">
        <v>0</v>
      </c>
      <c r="I389" s="12">
        <v>0</v>
      </c>
      <c r="J389" s="12">
        <f>J390</f>
        <v>297.633</v>
      </c>
      <c r="K389" s="12">
        <f aca="true" t="shared" si="196" ref="K389:P389">K390</f>
        <v>0</v>
      </c>
      <c r="L389" s="12">
        <f t="shared" si="196"/>
        <v>0</v>
      </c>
      <c r="M389" s="12">
        <f t="shared" si="196"/>
        <v>0</v>
      </c>
      <c r="N389" s="12">
        <f t="shared" si="196"/>
        <v>0</v>
      </c>
      <c r="O389" s="12">
        <f t="shared" si="196"/>
        <v>0</v>
      </c>
      <c r="P389" s="12">
        <f t="shared" si="196"/>
        <v>0</v>
      </c>
    </row>
    <row r="390" spans="1:16" s="9" customFormat="1" ht="15.75">
      <c r="A390" s="41"/>
      <c r="B390" s="29"/>
      <c r="C390" s="13"/>
      <c r="D390" s="10" t="s">
        <v>13</v>
      </c>
      <c r="E390" s="12">
        <f>SUM(F390:K390)</f>
        <v>297.633</v>
      </c>
      <c r="F390" s="12">
        <v>0</v>
      </c>
      <c r="G390" s="12">
        <v>0</v>
      </c>
      <c r="H390" s="12">
        <v>0</v>
      </c>
      <c r="I390" s="12">
        <v>0</v>
      </c>
      <c r="J390" s="12">
        <v>297.633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</row>
    <row r="391" spans="1:16" s="9" customFormat="1" ht="31.5">
      <c r="A391" s="41"/>
      <c r="B391" s="29"/>
      <c r="C391" s="13" t="s">
        <v>47</v>
      </c>
      <c r="D391" s="10"/>
      <c r="E391" s="12">
        <f>SUM(F391:K391)</f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</row>
    <row r="392" spans="1:16" s="9" customFormat="1" ht="15.75">
      <c r="A392" s="42" t="s">
        <v>26</v>
      </c>
      <c r="B392" s="33" t="s">
        <v>72</v>
      </c>
      <c r="C392" s="13" t="s">
        <v>6</v>
      </c>
      <c r="D392" s="10"/>
      <c r="E392" s="12">
        <f>SUM(F392:P392)</f>
        <v>111320.27811000001</v>
      </c>
      <c r="F392" s="12">
        <f>SUM(F393)</f>
        <v>17880.8</v>
      </c>
      <c r="G392" s="12">
        <f>SUM(G393+G403)</f>
        <v>13205.82</v>
      </c>
      <c r="H392" s="12">
        <f>SUM(H393+H403)</f>
        <v>972.5600000000001</v>
      </c>
      <c r="I392" s="12">
        <f>SUM(I396+I400)</f>
        <v>31262.9104</v>
      </c>
      <c r="J392" s="12">
        <f>SUM(J393+J403+J395)</f>
        <v>45924.187710000006</v>
      </c>
      <c r="K392" s="12">
        <f aca="true" t="shared" si="197" ref="K392:P392">SUM(K393+K403+K395)</f>
        <v>400</v>
      </c>
      <c r="L392" s="12">
        <f t="shared" si="197"/>
        <v>0</v>
      </c>
      <c r="M392" s="12">
        <f t="shared" si="197"/>
        <v>0</v>
      </c>
      <c r="N392" s="12">
        <f t="shared" si="197"/>
        <v>0</v>
      </c>
      <c r="O392" s="12">
        <f t="shared" si="197"/>
        <v>0</v>
      </c>
      <c r="P392" s="12">
        <f t="shared" si="197"/>
        <v>1674</v>
      </c>
    </row>
    <row r="393" spans="1:16" s="9" customFormat="1" ht="31.5">
      <c r="A393" s="43"/>
      <c r="B393" s="34"/>
      <c r="C393" s="13" t="s">
        <v>49</v>
      </c>
      <c r="D393" s="10"/>
      <c r="E393" s="12">
        <f>SUM(F393:P393)</f>
        <v>80853.47811</v>
      </c>
      <c r="F393" s="12">
        <f>SUM(F396+F400)</f>
        <v>17880.8</v>
      </c>
      <c r="G393" s="12">
        <f>SUM(G396+G400)</f>
        <v>13205.82</v>
      </c>
      <c r="H393" s="12">
        <f>SUM(H396+H400)</f>
        <v>972.5600000000001</v>
      </c>
      <c r="I393" s="12">
        <f>SUM(I396)</f>
        <v>796.1104</v>
      </c>
      <c r="J393" s="12">
        <f>SUM(J396+J394+J399+J400)</f>
        <v>45924.187710000006</v>
      </c>
      <c r="K393" s="12">
        <f aca="true" t="shared" si="198" ref="K393:P393">SUM(K396+K394+K399+K400)</f>
        <v>400</v>
      </c>
      <c r="L393" s="12">
        <f t="shared" si="198"/>
        <v>0</v>
      </c>
      <c r="M393" s="12">
        <f t="shared" si="198"/>
        <v>0</v>
      </c>
      <c r="N393" s="12">
        <f t="shared" si="198"/>
        <v>0</v>
      </c>
      <c r="O393" s="12">
        <f t="shared" si="198"/>
        <v>0</v>
      </c>
      <c r="P393" s="12">
        <f t="shared" si="198"/>
        <v>1674</v>
      </c>
    </row>
    <row r="394" spans="1:16" s="9" customFormat="1" ht="15.75">
      <c r="A394" s="43"/>
      <c r="B394" s="34"/>
      <c r="C394" s="14" t="s">
        <v>2</v>
      </c>
      <c r="D394" s="10"/>
      <c r="E394" s="12">
        <f>SUM(F394:K394)</f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f>J407+J416+J429+J437+J445+J453+J461</f>
        <v>0</v>
      </c>
      <c r="K394" s="12">
        <f aca="true" t="shared" si="199" ref="K394:P395">K407+K416+K429+K437+K445+K453+K461</f>
        <v>0</v>
      </c>
      <c r="L394" s="12">
        <f t="shared" si="199"/>
        <v>0</v>
      </c>
      <c r="M394" s="12">
        <f t="shared" si="199"/>
        <v>0</v>
      </c>
      <c r="N394" s="12">
        <f t="shared" si="199"/>
        <v>0</v>
      </c>
      <c r="O394" s="12">
        <f t="shared" si="199"/>
        <v>0</v>
      </c>
      <c r="P394" s="12">
        <f t="shared" si="199"/>
        <v>0</v>
      </c>
    </row>
    <row r="395" spans="1:16" s="9" customFormat="1" ht="31.5">
      <c r="A395" s="43"/>
      <c r="B395" s="34"/>
      <c r="C395" s="13" t="s">
        <v>7</v>
      </c>
      <c r="D395" s="10"/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f>J408+J417+J430+J438+J446+J454+J462</f>
        <v>0</v>
      </c>
      <c r="K395" s="12">
        <f t="shared" si="199"/>
        <v>0</v>
      </c>
      <c r="L395" s="12">
        <f t="shared" si="199"/>
        <v>0</v>
      </c>
      <c r="M395" s="12">
        <f t="shared" si="199"/>
        <v>0</v>
      </c>
      <c r="N395" s="12">
        <f t="shared" si="199"/>
        <v>0</v>
      </c>
      <c r="O395" s="12">
        <f t="shared" si="199"/>
        <v>0</v>
      </c>
      <c r="P395" s="12">
        <f t="shared" si="199"/>
        <v>0</v>
      </c>
    </row>
    <row r="396" spans="1:16" s="9" customFormat="1" ht="15.75">
      <c r="A396" s="43"/>
      <c r="B396" s="34"/>
      <c r="C396" s="13" t="s">
        <v>3</v>
      </c>
      <c r="D396" s="10"/>
      <c r="E396" s="12">
        <f>SUM(F396:P396)</f>
        <v>6395.27811</v>
      </c>
      <c r="F396" s="12">
        <f>SUM(F397+F398)</f>
        <v>1424.7</v>
      </c>
      <c r="G396" s="12">
        <f>SUM(G397+G398)</f>
        <v>762.02</v>
      </c>
      <c r="H396" s="12">
        <f>SUM(H397+H398)</f>
        <v>972.5600000000001</v>
      </c>
      <c r="I396" s="12">
        <f>SUM(I397+I398)</f>
        <v>796.1104</v>
      </c>
      <c r="J396" s="12">
        <f>SUM(J397:J398)</f>
        <v>365.88770999999997</v>
      </c>
      <c r="K396" s="12">
        <f aca="true" t="shared" si="200" ref="K396:P396">SUM(K397:K398)</f>
        <v>400</v>
      </c>
      <c r="L396" s="12">
        <f t="shared" si="200"/>
        <v>0</v>
      </c>
      <c r="M396" s="12">
        <f t="shared" si="200"/>
        <v>0</v>
      </c>
      <c r="N396" s="12">
        <f t="shared" si="200"/>
        <v>0</v>
      </c>
      <c r="O396" s="12">
        <f t="shared" si="200"/>
        <v>0</v>
      </c>
      <c r="P396" s="12">
        <f t="shared" si="200"/>
        <v>1674</v>
      </c>
    </row>
    <row r="397" spans="1:16" s="4" customFormat="1" ht="15.75">
      <c r="A397" s="43"/>
      <c r="B397" s="34"/>
      <c r="C397" s="13"/>
      <c r="D397" s="10" t="s">
        <v>14</v>
      </c>
      <c r="E397" s="12">
        <f>SUM(F397:P397)</f>
        <v>850</v>
      </c>
      <c r="F397" s="12">
        <f>F419+F410</f>
        <v>850</v>
      </c>
      <c r="G397" s="12">
        <f>G419+G410</f>
        <v>0</v>
      </c>
      <c r="H397" s="12">
        <f>H419+H410</f>
        <v>0</v>
      </c>
      <c r="I397" s="12">
        <f>I419+I410</f>
        <v>0</v>
      </c>
      <c r="J397" s="12">
        <f>J419+J410</f>
        <v>0</v>
      </c>
      <c r="K397" s="12">
        <f aca="true" t="shared" si="201" ref="K397:P397">K419+K410</f>
        <v>0</v>
      </c>
      <c r="L397" s="12">
        <f t="shared" si="201"/>
        <v>0</v>
      </c>
      <c r="M397" s="12">
        <f t="shared" si="201"/>
        <v>0</v>
      </c>
      <c r="N397" s="12">
        <f t="shared" si="201"/>
        <v>0</v>
      </c>
      <c r="O397" s="12">
        <f t="shared" si="201"/>
        <v>0</v>
      </c>
      <c r="P397" s="12">
        <f t="shared" si="201"/>
        <v>0</v>
      </c>
    </row>
    <row r="398" spans="1:16" s="4" customFormat="1" ht="15.75">
      <c r="A398" s="43"/>
      <c r="B398" s="34"/>
      <c r="C398" s="13"/>
      <c r="D398" s="10" t="s">
        <v>9</v>
      </c>
      <c r="E398" s="12">
        <f>SUM(F398:P398)</f>
        <v>5545.27811</v>
      </c>
      <c r="F398" s="12">
        <f>F420+F432+F448</f>
        <v>574.7</v>
      </c>
      <c r="G398" s="12">
        <f>SUM(G411+G420+G432+G448)</f>
        <v>762.02</v>
      </c>
      <c r="H398" s="12">
        <f>SUM(H411+H420+H432+H448)</f>
        <v>972.5600000000001</v>
      </c>
      <c r="I398" s="12">
        <f>SUM(I411+I420+I432+I448)</f>
        <v>796.1104</v>
      </c>
      <c r="J398" s="12">
        <f>SUM(J411+J420+J440+J432+J448)</f>
        <v>365.88770999999997</v>
      </c>
      <c r="K398" s="12">
        <f aca="true" t="shared" si="202" ref="K398:P398">SUM(K411+K420+K440+K432+K448)</f>
        <v>400</v>
      </c>
      <c r="L398" s="12">
        <f t="shared" si="202"/>
        <v>0</v>
      </c>
      <c r="M398" s="12">
        <f t="shared" si="202"/>
        <v>0</v>
      </c>
      <c r="N398" s="12">
        <f t="shared" si="202"/>
        <v>0</v>
      </c>
      <c r="O398" s="12">
        <f t="shared" si="202"/>
        <v>0</v>
      </c>
      <c r="P398" s="12">
        <f t="shared" si="202"/>
        <v>1674</v>
      </c>
    </row>
    <row r="399" spans="1:16" s="4" customFormat="1" ht="15.75">
      <c r="A399" s="43"/>
      <c r="B399" s="34"/>
      <c r="C399" s="13" t="s">
        <v>4</v>
      </c>
      <c r="D399" s="10"/>
      <c r="E399" s="12">
        <f>SUM(F399:K399)</f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f>J412+J421+J433+J441+J449+J457+J465</f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</row>
    <row r="400" spans="1:16" s="4" customFormat="1" ht="31.5">
      <c r="A400" s="43"/>
      <c r="B400" s="34"/>
      <c r="C400" s="13" t="s">
        <v>114</v>
      </c>
      <c r="D400" s="10"/>
      <c r="E400" s="12">
        <f>SUM(F400:K400)</f>
        <v>104925</v>
      </c>
      <c r="F400" s="12">
        <f>F401+F402</f>
        <v>16456.1</v>
      </c>
      <c r="G400" s="12">
        <f>G401+G402</f>
        <v>12443.8</v>
      </c>
      <c r="H400" s="12">
        <f>H401+H402</f>
        <v>0</v>
      </c>
      <c r="I400" s="12">
        <f>I401+I402</f>
        <v>30466.8</v>
      </c>
      <c r="J400" s="12">
        <f>J401+J402</f>
        <v>45558.3</v>
      </c>
      <c r="K400" s="12">
        <f aca="true" t="shared" si="203" ref="K400:P400">K401+K402</f>
        <v>0</v>
      </c>
      <c r="L400" s="12">
        <f t="shared" si="203"/>
        <v>0</v>
      </c>
      <c r="M400" s="12">
        <f t="shared" si="203"/>
        <v>0</v>
      </c>
      <c r="N400" s="12">
        <f t="shared" si="203"/>
        <v>0</v>
      </c>
      <c r="O400" s="12">
        <f t="shared" si="203"/>
        <v>0</v>
      </c>
      <c r="P400" s="12">
        <f t="shared" si="203"/>
        <v>0</v>
      </c>
    </row>
    <row r="401" spans="1:16" s="4" customFormat="1" ht="15.75">
      <c r="A401" s="37"/>
      <c r="B401" s="39"/>
      <c r="C401" s="13"/>
      <c r="D401" s="10" t="s">
        <v>76</v>
      </c>
      <c r="E401" s="12">
        <f>SUM(F401:K401)</f>
        <v>90840.9</v>
      </c>
      <c r="F401" s="12">
        <f>F423</f>
        <v>2372</v>
      </c>
      <c r="G401" s="12">
        <f>G423</f>
        <v>12443.8</v>
      </c>
      <c r="H401" s="12">
        <f>H423</f>
        <v>0</v>
      </c>
      <c r="I401" s="12">
        <v>30466.8</v>
      </c>
      <c r="J401" s="12">
        <f>J423</f>
        <v>45558.3</v>
      </c>
      <c r="K401" s="12">
        <f aca="true" t="shared" si="204" ref="K401:P401">K423</f>
        <v>0</v>
      </c>
      <c r="L401" s="12">
        <f t="shared" si="204"/>
        <v>0</v>
      </c>
      <c r="M401" s="12">
        <f t="shared" si="204"/>
        <v>0</v>
      </c>
      <c r="N401" s="12">
        <f t="shared" si="204"/>
        <v>0</v>
      </c>
      <c r="O401" s="12">
        <f t="shared" si="204"/>
        <v>0</v>
      </c>
      <c r="P401" s="12">
        <f t="shared" si="204"/>
        <v>0</v>
      </c>
    </row>
    <row r="402" spans="1:16" s="4" customFormat="1" ht="15.75">
      <c r="A402" s="37"/>
      <c r="B402" s="39"/>
      <c r="C402" s="13"/>
      <c r="D402" s="10" t="s">
        <v>76</v>
      </c>
      <c r="E402" s="12">
        <f>SUM(F402:K402)</f>
        <v>14084.1</v>
      </c>
      <c r="F402" s="12">
        <f>F424</f>
        <v>14084.1</v>
      </c>
      <c r="G402" s="12">
        <v>0</v>
      </c>
      <c r="H402" s="12">
        <v>0</v>
      </c>
      <c r="I402" s="12">
        <f>I424</f>
        <v>0</v>
      </c>
      <c r="J402" s="12">
        <f>J424+J450+J458+J466</f>
        <v>0</v>
      </c>
      <c r="K402" s="12">
        <f aca="true" t="shared" si="205" ref="K402:P402">K424+K450+K458+K466</f>
        <v>0</v>
      </c>
      <c r="L402" s="12">
        <f t="shared" si="205"/>
        <v>0</v>
      </c>
      <c r="M402" s="12">
        <f t="shared" si="205"/>
        <v>0</v>
      </c>
      <c r="N402" s="12">
        <f t="shared" si="205"/>
        <v>0</v>
      </c>
      <c r="O402" s="12">
        <f t="shared" si="205"/>
        <v>0</v>
      </c>
      <c r="P402" s="12">
        <f t="shared" si="205"/>
        <v>0</v>
      </c>
    </row>
    <row r="403" spans="1:16" s="4" customFormat="1" ht="47.25">
      <c r="A403" s="37"/>
      <c r="B403" s="39"/>
      <c r="C403" s="13" t="s">
        <v>115</v>
      </c>
      <c r="D403" s="10"/>
      <c r="E403" s="12">
        <f>SUM(F403:K403)</f>
        <v>0</v>
      </c>
      <c r="F403" s="12">
        <f>F404</f>
        <v>0</v>
      </c>
      <c r="G403" s="12">
        <f>G404</f>
        <v>0</v>
      </c>
      <c r="H403" s="12">
        <f>H404</f>
        <v>0</v>
      </c>
      <c r="I403" s="12">
        <f>I404</f>
        <v>0</v>
      </c>
      <c r="J403" s="12">
        <f>J404</f>
        <v>0</v>
      </c>
      <c r="K403" s="12">
        <f aca="true" t="shared" si="206" ref="K403:P403">K404</f>
        <v>0</v>
      </c>
      <c r="L403" s="12">
        <f t="shared" si="206"/>
        <v>0</v>
      </c>
      <c r="M403" s="12">
        <f t="shared" si="206"/>
        <v>0</v>
      </c>
      <c r="N403" s="12">
        <f t="shared" si="206"/>
        <v>0</v>
      </c>
      <c r="O403" s="12">
        <f t="shared" si="206"/>
        <v>0</v>
      </c>
      <c r="P403" s="12">
        <f t="shared" si="206"/>
        <v>0</v>
      </c>
    </row>
    <row r="404" spans="1:16" s="4" customFormat="1" ht="15.75">
      <c r="A404" s="38"/>
      <c r="B404" s="40"/>
      <c r="C404" s="13"/>
      <c r="D404" s="10" t="s">
        <v>76</v>
      </c>
      <c r="E404" s="12">
        <f>SUM(F404:P404)</f>
        <v>0</v>
      </c>
      <c r="F404" s="12">
        <v>0</v>
      </c>
      <c r="G404" s="12">
        <v>0</v>
      </c>
      <c r="H404" s="12">
        <f>H426</f>
        <v>0</v>
      </c>
      <c r="I404" s="12">
        <f>I426</f>
        <v>0</v>
      </c>
      <c r="J404" s="12">
        <f>J413+J425+J434+J442</f>
        <v>0</v>
      </c>
      <c r="K404" s="12">
        <f aca="true" t="shared" si="207" ref="K404:P404">K413+K425+K434+K442</f>
        <v>0</v>
      </c>
      <c r="L404" s="12">
        <f t="shared" si="207"/>
        <v>0</v>
      </c>
      <c r="M404" s="12">
        <f t="shared" si="207"/>
        <v>0</v>
      </c>
      <c r="N404" s="12">
        <f t="shared" si="207"/>
        <v>0</v>
      </c>
      <c r="O404" s="12">
        <f t="shared" si="207"/>
        <v>0</v>
      </c>
      <c r="P404" s="12">
        <f t="shared" si="207"/>
        <v>0</v>
      </c>
    </row>
    <row r="405" spans="1:16" s="4" customFormat="1" ht="15.75">
      <c r="A405" s="30" t="s">
        <v>39</v>
      </c>
      <c r="B405" s="29" t="s">
        <v>89</v>
      </c>
      <c r="C405" s="13" t="s">
        <v>6</v>
      </c>
      <c r="D405" s="7"/>
      <c r="E405" s="12">
        <f>SUM(F405:P405)</f>
        <v>2983.58211</v>
      </c>
      <c r="F405" s="12">
        <f aca="true" t="shared" si="208" ref="F405:K405">SUM(F409+F413)</f>
        <v>0</v>
      </c>
      <c r="G405" s="12">
        <f t="shared" si="208"/>
        <v>336.02</v>
      </c>
      <c r="H405" s="12">
        <f t="shared" si="208"/>
        <v>557</v>
      </c>
      <c r="I405" s="12">
        <f t="shared" si="208"/>
        <v>494.1744</v>
      </c>
      <c r="J405" s="12">
        <f t="shared" si="208"/>
        <v>189.38771</v>
      </c>
      <c r="K405" s="12">
        <f t="shared" si="208"/>
        <v>133</v>
      </c>
      <c r="L405" s="12">
        <f>SUM(L409+L413)</f>
        <v>0</v>
      </c>
      <c r="M405" s="12">
        <f>SUM(M409+M413)</f>
        <v>0</v>
      </c>
      <c r="N405" s="12">
        <f>SUM(N409+N413)</f>
        <v>0</v>
      </c>
      <c r="O405" s="12">
        <f>SUM(O409+O413)</f>
        <v>0</v>
      </c>
      <c r="P405" s="12">
        <f>SUM(P409+P413)</f>
        <v>1274</v>
      </c>
    </row>
    <row r="406" spans="1:16" s="4" customFormat="1" ht="31.5">
      <c r="A406" s="31"/>
      <c r="B406" s="29"/>
      <c r="C406" s="13" t="s">
        <v>48</v>
      </c>
      <c r="D406" s="7"/>
      <c r="E406" s="12">
        <f>SUM(F406:P406)</f>
        <v>2983.58211</v>
      </c>
      <c r="F406" s="12">
        <f aca="true" t="shared" si="209" ref="F406:K406">SUM(F409)</f>
        <v>0</v>
      </c>
      <c r="G406" s="12">
        <f t="shared" si="209"/>
        <v>336.02</v>
      </c>
      <c r="H406" s="12">
        <f t="shared" si="209"/>
        <v>557</v>
      </c>
      <c r="I406" s="12">
        <f t="shared" si="209"/>
        <v>494.1744</v>
      </c>
      <c r="J406" s="12">
        <f t="shared" si="209"/>
        <v>189.38771</v>
      </c>
      <c r="K406" s="12">
        <f t="shared" si="209"/>
        <v>133</v>
      </c>
      <c r="L406" s="12">
        <f>SUM(L409)</f>
        <v>0</v>
      </c>
      <c r="M406" s="12">
        <f>SUM(M409)</f>
        <v>0</v>
      </c>
      <c r="N406" s="12">
        <f>SUM(N409)</f>
        <v>0</v>
      </c>
      <c r="O406" s="12">
        <f>SUM(O409)</f>
        <v>0</v>
      </c>
      <c r="P406" s="12">
        <f>SUM(P409)</f>
        <v>1274</v>
      </c>
    </row>
    <row r="407" spans="1:16" s="4" customFormat="1" ht="15.75">
      <c r="A407" s="31"/>
      <c r="B407" s="29"/>
      <c r="C407" s="14" t="s">
        <v>2</v>
      </c>
      <c r="D407" s="10"/>
      <c r="E407" s="12">
        <f>SUM(F407:K407)</f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</row>
    <row r="408" spans="1:16" s="4" customFormat="1" ht="31.5">
      <c r="A408" s="31"/>
      <c r="B408" s="29"/>
      <c r="C408" s="13" t="s">
        <v>7</v>
      </c>
      <c r="D408" s="10"/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</row>
    <row r="409" spans="1:16" s="4" customFormat="1" ht="15.75">
      <c r="A409" s="31"/>
      <c r="B409" s="29"/>
      <c r="C409" s="13" t="s">
        <v>3</v>
      </c>
      <c r="D409" s="10"/>
      <c r="E409" s="12">
        <f>SUM(F409:P409)</f>
        <v>2983.58211</v>
      </c>
      <c r="F409" s="12">
        <f>F410</f>
        <v>0</v>
      </c>
      <c r="G409" s="12">
        <f aca="true" t="shared" si="210" ref="G409:P409">SUM(G410:G411)</f>
        <v>336.02</v>
      </c>
      <c r="H409" s="12">
        <f t="shared" si="210"/>
        <v>557</v>
      </c>
      <c r="I409" s="12">
        <f t="shared" si="210"/>
        <v>494.1744</v>
      </c>
      <c r="J409" s="12">
        <f t="shared" si="210"/>
        <v>189.38771</v>
      </c>
      <c r="K409" s="12">
        <f t="shared" si="210"/>
        <v>133</v>
      </c>
      <c r="L409" s="12">
        <f t="shared" si="210"/>
        <v>0</v>
      </c>
      <c r="M409" s="12">
        <f t="shared" si="210"/>
        <v>0</v>
      </c>
      <c r="N409" s="12">
        <f t="shared" si="210"/>
        <v>0</v>
      </c>
      <c r="O409" s="12">
        <f t="shared" si="210"/>
        <v>0</v>
      </c>
      <c r="P409" s="12">
        <f t="shared" si="210"/>
        <v>1274</v>
      </c>
    </row>
    <row r="410" spans="1:16" s="4" customFormat="1" ht="15.75">
      <c r="A410" s="31"/>
      <c r="B410" s="29"/>
      <c r="C410" s="13"/>
      <c r="D410" s="10" t="s">
        <v>14</v>
      </c>
      <c r="E410" s="12">
        <f>SUM(F410:P410)</f>
        <v>0</v>
      </c>
      <c r="F410" s="12">
        <f>100-100</f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</row>
    <row r="411" spans="1:16" s="4" customFormat="1" ht="15.75">
      <c r="A411" s="31"/>
      <c r="B411" s="29"/>
      <c r="C411" s="13"/>
      <c r="D411" s="10" t="s">
        <v>9</v>
      </c>
      <c r="E411" s="12">
        <f>SUM(F411:P411)</f>
        <v>2983.58211</v>
      </c>
      <c r="F411" s="12">
        <v>0</v>
      </c>
      <c r="G411" s="12">
        <v>336.02</v>
      </c>
      <c r="H411" s="12">
        <v>557</v>
      </c>
      <c r="I411" s="12">
        <v>494.1744</v>
      </c>
      <c r="J411" s="12">
        <v>189.38771</v>
      </c>
      <c r="K411" s="12">
        <v>133</v>
      </c>
      <c r="L411" s="12">
        <v>0</v>
      </c>
      <c r="M411" s="12">
        <v>0</v>
      </c>
      <c r="N411" s="12">
        <v>0</v>
      </c>
      <c r="O411" s="12">
        <v>0</v>
      </c>
      <c r="P411" s="12">
        <v>1274</v>
      </c>
    </row>
    <row r="412" spans="1:16" s="4" customFormat="1" ht="15.75">
      <c r="A412" s="31"/>
      <c r="B412" s="29"/>
      <c r="C412" s="13" t="s">
        <v>4</v>
      </c>
      <c r="D412" s="10"/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</row>
    <row r="413" spans="1:16" s="4" customFormat="1" ht="47.25">
      <c r="A413" s="32"/>
      <c r="B413" s="29"/>
      <c r="C413" s="13" t="s">
        <v>46</v>
      </c>
      <c r="D413" s="10"/>
      <c r="E413" s="12">
        <f>SUM(F413:K413)</f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</row>
    <row r="414" spans="1:16" s="4" customFormat="1" ht="15.75">
      <c r="A414" s="30" t="s">
        <v>40</v>
      </c>
      <c r="B414" s="33" t="s">
        <v>90</v>
      </c>
      <c r="C414" s="13" t="s">
        <v>6</v>
      </c>
      <c r="D414" s="7"/>
      <c r="E414" s="12">
        <f>SUM(F414:P414)</f>
        <v>56573.591</v>
      </c>
      <c r="F414" s="12">
        <f>SUM(F418+F422)</f>
        <v>17378.1</v>
      </c>
      <c r="G414" s="12">
        <f>SUM(G418+G422)</f>
        <v>12554.340999999999</v>
      </c>
      <c r="H414" s="12">
        <f>SUM(H418+H422)</f>
        <v>26641.149999999998</v>
      </c>
      <c r="I414" s="12">
        <f aca="true" t="shared" si="211" ref="I414:P414">SUM(I418+I425)</f>
        <v>0</v>
      </c>
      <c r="J414" s="12">
        <f t="shared" si="211"/>
        <v>0</v>
      </c>
      <c r="K414" s="12">
        <f t="shared" si="211"/>
        <v>0</v>
      </c>
      <c r="L414" s="12">
        <f t="shared" si="211"/>
        <v>0</v>
      </c>
      <c r="M414" s="12">
        <f t="shared" si="211"/>
        <v>0</v>
      </c>
      <c r="N414" s="12">
        <f t="shared" si="211"/>
        <v>0</v>
      </c>
      <c r="O414" s="12">
        <f t="shared" si="211"/>
        <v>0</v>
      </c>
      <c r="P414" s="12">
        <f t="shared" si="211"/>
        <v>0</v>
      </c>
    </row>
    <row r="415" spans="1:16" s="4" customFormat="1" ht="31.5">
      <c r="A415" s="31"/>
      <c r="B415" s="34"/>
      <c r="C415" s="13" t="s">
        <v>48</v>
      </c>
      <c r="D415" s="7"/>
      <c r="E415" s="12">
        <f>SUM(F415:P415)</f>
        <v>87040.391</v>
      </c>
      <c r="F415" s="12">
        <f>SUM(F418+F422)</f>
        <v>17378.1</v>
      </c>
      <c r="G415" s="12">
        <f>SUM(G418+G422)</f>
        <v>12554.340999999999</v>
      </c>
      <c r="H415" s="12">
        <f>SUM(H418+H422)</f>
        <v>26641.149999999998</v>
      </c>
      <c r="I415" s="12">
        <f>SUM(I418+I422)</f>
        <v>30466.8</v>
      </c>
      <c r="J415" s="12">
        <f aca="true" t="shared" si="212" ref="J415:P415">SUM(J418)</f>
        <v>0</v>
      </c>
      <c r="K415" s="12">
        <f t="shared" si="212"/>
        <v>0</v>
      </c>
      <c r="L415" s="12">
        <f t="shared" si="212"/>
        <v>0</v>
      </c>
      <c r="M415" s="12">
        <f t="shared" si="212"/>
        <v>0</v>
      </c>
      <c r="N415" s="12">
        <f t="shared" si="212"/>
        <v>0</v>
      </c>
      <c r="O415" s="12">
        <f t="shared" si="212"/>
        <v>0</v>
      </c>
      <c r="P415" s="12">
        <f t="shared" si="212"/>
        <v>0</v>
      </c>
    </row>
    <row r="416" spans="1:16" s="4" customFormat="1" ht="15.75">
      <c r="A416" s="31"/>
      <c r="B416" s="34"/>
      <c r="C416" s="14" t="s">
        <v>2</v>
      </c>
      <c r="D416" s="10"/>
      <c r="E416" s="12">
        <f>SUM(F416:K416)</f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</row>
    <row r="417" spans="1:16" s="4" customFormat="1" ht="31.5">
      <c r="A417" s="31"/>
      <c r="B417" s="34"/>
      <c r="C417" s="13" t="s">
        <v>7</v>
      </c>
      <c r="D417" s="10"/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</row>
    <row r="418" spans="1:16" s="4" customFormat="1" ht="15.75">
      <c r="A418" s="31"/>
      <c r="B418" s="34"/>
      <c r="C418" s="13" t="s">
        <v>3</v>
      </c>
      <c r="D418" s="10"/>
      <c r="E418" s="12">
        <f>SUM(F418:P418)</f>
        <v>1107.3909999999998</v>
      </c>
      <c r="F418" s="12">
        <f aca="true" t="shared" si="213" ref="F418:K418">F420+F419</f>
        <v>922</v>
      </c>
      <c r="G418" s="12">
        <f t="shared" si="213"/>
        <v>110.541</v>
      </c>
      <c r="H418" s="12">
        <f>H420+H419</f>
        <v>74.85</v>
      </c>
      <c r="I418" s="12">
        <f t="shared" si="213"/>
        <v>0</v>
      </c>
      <c r="J418" s="12">
        <f t="shared" si="213"/>
        <v>0</v>
      </c>
      <c r="K418" s="12">
        <f t="shared" si="213"/>
        <v>0</v>
      </c>
      <c r="L418" s="12">
        <f>L420+L419</f>
        <v>0</v>
      </c>
      <c r="M418" s="12">
        <f>M420+M419</f>
        <v>0</v>
      </c>
      <c r="N418" s="12">
        <f>N420+N419</f>
        <v>0</v>
      </c>
      <c r="O418" s="12">
        <f>O420+O419</f>
        <v>0</v>
      </c>
      <c r="P418" s="12">
        <f>P420+P419</f>
        <v>0</v>
      </c>
    </row>
    <row r="419" spans="1:16" s="4" customFormat="1" ht="15.75">
      <c r="A419" s="31"/>
      <c r="B419" s="34"/>
      <c r="C419" s="13"/>
      <c r="D419" s="10" t="s">
        <v>14</v>
      </c>
      <c r="E419" s="12">
        <f>SUM(F419:P419)</f>
        <v>850</v>
      </c>
      <c r="F419" s="12">
        <f>750+100</f>
        <v>850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</row>
    <row r="420" spans="1:16" s="4" customFormat="1" ht="15.75">
      <c r="A420" s="31"/>
      <c r="B420" s="34"/>
      <c r="C420" s="13"/>
      <c r="D420" s="10" t="s">
        <v>9</v>
      </c>
      <c r="E420" s="12">
        <f>SUM(F420:P420)</f>
        <v>257.39099999999996</v>
      </c>
      <c r="F420" s="12">
        <v>72</v>
      </c>
      <c r="G420" s="12">
        <v>110.541</v>
      </c>
      <c r="H420" s="12">
        <f>76-1.15</f>
        <v>74.85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</row>
    <row r="421" spans="1:16" s="4" customFormat="1" ht="15.75">
      <c r="A421" s="31"/>
      <c r="B421" s="34"/>
      <c r="C421" s="13" t="s">
        <v>4</v>
      </c>
      <c r="D421" s="10"/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</row>
    <row r="422" spans="1:16" s="4" customFormat="1" ht="31.5">
      <c r="A422" s="31"/>
      <c r="B422" s="34"/>
      <c r="C422" s="13" t="s">
        <v>114</v>
      </c>
      <c r="D422" s="16" t="s">
        <v>76</v>
      </c>
      <c r="E422" s="12">
        <f aca="true" t="shared" si="214" ref="E422:E429">SUM(F422:K422)</f>
        <v>131491.3</v>
      </c>
      <c r="F422" s="12">
        <f aca="true" t="shared" si="215" ref="F422:K422">SUM(F423:F424)</f>
        <v>16456.1</v>
      </c>
      <c r="G422" s="12">
        <f t="shared" si="215"/>
        <v>12443.8</v>
      </c>
      <c r="H422" s="12">
        <v>26566.3</v>
      </c>
      <c r="I422" s="12">
        <v>30466.8</v>
      </c>
      <c r="J422" s="12">
        <f t="shared" si="215"/>
        <v>45558.3</v>
      </c>
      <c r="K422" s="12">
        <f t="shared" si="215"/>
        <v>0</v>
      </c>
      <c r="L422" s="12">
        <f>SUM(L423:L424)</f>
        <v>0</v>
      </c>
      <c r="M422" s="12">
        <f>SUM(M423:M424)</f>
        <v>0</v>
      </c>
      <c r="N422" s="12">
        <f>SUM(N423:N424)</f>
        <v>0</v>
      </c>
      <c r="O422" s="12">
        <f>SUM(O423:O424)</f>
        <v>0</v>
      </c>
      <c r="P422" s="12">
        <f>SUM(P423:P424)</f>
        <v>0</v>
      </c>
    </row>
    <row r="423" spans="1:16" s="4" customFormat="1" ht="15.75">
      <c r="A423" s="31"/>
      <c r="B423" s="34"/>
      <c r="C423" s="13"/>
      <c r="D423" s="16" t="s">
        <v>76</v>
      </c>
      <c r="E423" s="12">
        <f t="shared" si="214"/>
        <v>60374.100000000006</v>
      </c>
      <c r="F423" s="12">
        <v>2372</v>
      </c>
      <c r="G423" s="12">
        <v>12443.8</v>
      </c>
      <c r="H423" s="12">
        <v>0</v>
      </c>
      <c r="I423" s="12">
        <v>0</v>
      </c>
      <c r="J423" s="12">
        <v>45558.3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</row>
    <row r="424" spans="1:16" s="4" customFormat="1" ht="15.75">
      <c r="A424" s="37"/>
      <c r="B424" s="39"/>
      <c r="C424" s="13"/>
      <c r="D424" s="16" t="s">
        <v>76</v>
      </c>
      <c r="E424" s="12">
        <f t="shared" si="214"/>
        <v>14084.1</v>
      </c>
      <c r="F424" s="12">
        <v>14084.1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</row>
    <row r="425" spans="1:16" s="4" customFormat="1" ht="47.25">
      <c r="A425" s="37"/>
      <c r="B425" s="39"/>
      <c r="C425" s="13" t="s">
        <v>115</v>
      </c>
      <c r="D425" s="16"/>
      <c r="E425" s="12">
        <f t="shared" si="214"/>
        <v>0</v>
      </c>
      <c r="F425" s="12">
        <f aca="true" t="shared" si="216" ref="F425:P425">F426</f>
        <v>0</v>
      </c>
      <c r="G425" s="12">
        <f t="shared" si="216"/>
        <v>0</v>
      </c>
      <c r="H425" s="12">
        <v>0</v>
      </c>
      <c r="I425" s="12">
        <v>0</v>
      </c>
      <c r="J425" s="12">
        <f t="shared" si="216"/>
        <v>0</v>
      </c>
      <c r="K425" s="12">
        <f t="shared" si="216"/>
        <v>0</v>
      </c>
      <c r="L425" s="12">
        <f t="shared" si="216"/>
        <v>0</v>
      </c>
      <c r="M425" s="12">
        <f t="shared" si="216"/>
        <v>0</v>
      </c>
      <c r="N425" s="12">
        <f t="shared" si="216"/>
        <v>0</v>
      </c>
      <c r="O425" s="12">
        <f t="shared" si="216"/>
        <v>0</v>
      </c>
      <c r="P425" s="12">
        <f t="shared" si="216"/>
        <v>0</v>
      </c>
    </row>
    <row r="426" spans="1:16" s="4" customFormat="1" ht="15.75">
      <c r="A426" s="38"/>
      <c r="B426" s="40"/>
      <c r="C426" s="13"/>
      <c r="D426" s="16"/>
      <c r="E426" s="12">
        <f t="shared" si="214"/>
        <v>0</v>
      </c>
      <c r="F426" s="12">
        <v>0</v>
      </c>
      <c r="G426" s="12">
        <v>0</v>
      </c>
      <c r="H426" s="12">
        <v>0</v>
      </c>
      <c r="I426" s="12">
        <v>0</v>
      </c>
      <c r="J426" s="12"/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</row>
    <row r="427" spans="1:16" s="4" customFormat="1" ht="15.75">
      <c r="A427" s="28" t="s">
        <v>41</v>
      </c>
      <c r="B427" s="29" t="s">
        <v>91</v>
      </c>
      <c r="C427" s="13" t="s">
        <v>6</v>
      </c>
      <c r="D427" s="7"/>
      <c r="E427" s="12">
        <f>SUM(F427:P427)</f>
        <v>427.17400000000004</v>
      </c>
      <c r="F427" s="12">
        <f aca="true" t="shared" si="217" ref="F427:K427">SUM(F431+F434)</f>
        <v>253.014</v>
      </c>
      <c r="G427" s="12">
        <f t="shared" si="217"/>
        <v>15.1</v>
      </c>
      <c r="H427" s="12">
        <f t="shared" si="217"/>
        <v>76.56</v>
      </c>
      <c r="I427" s="12">
        <f t="shared" si="217"/>
        <v>28</v>
      </c>
      <c r="J427" s="12">
        <f t="shared" si="217"/>
        <v>7</v>
      </c>
      <c r="K427" s="12">
        <f t="shared" si="217"/>
        <v>17.5</v>
      </c>
      <c r="L427" s="12">
        <f>SUM(L431+L434)</f>
        <v>0</v>
      </c>
      <c r="M427" s="12">
        <f>SUM(M431+M434)</f>
        <v>0</v>
      </c>
      <c r="N427" s="12">
        <f>SUM(N431+N434)</f>
        <v>0</v>
      </c>
      <c r="O427" s="12">
        <f>SUM(O431+O434)</f>
        <v>0</v>
      </c>
      <c r="P427" s="12">
        <f>SUM(P431+P434)</f>
        <v>30</v>
      </c>
    </row>
    <row r="428" spans="1:16" s="4" customFormat="1" ht="31.5">
      <c r="A428" s="28"/>
      <c r="B428" s="29"/>
      <c r="C428" s="13" t="s">
        <v>48</v>
      </c>
      <c r="D428" s="7"/>
      <c r="E428" s="12">
        <f>SUM(F428:P428)</f>
        <v>427.17400000000004</v>
      </c>
      <c r="F428" s="12">
        <f aca="true" t="shared" si="218" ref="F428:K428">SUM(F431)</f>
        <v>253.014</v>
      </c>
      <c r="G428" s="12">
        <f t="shared" si="218"/>
        <v>15.1</v>
      </c>
      <c r="H428" s="12">
        <f t="shared" si="218"/>
        <v>76.56</v>
      </c>
      <c r="I428" s="12">
        <f t="shared" si="218"/>
        <v>28</v>
      </c>
      <c r="J428" s="12">
        <f t="shared" si="218"/>
        <v>7</v>
      </c>
      <c r="K428" s="12">
        <f t="shared" si="218"/>
        <v>17.5</v>
      </c>
      <c r="L428" s="12">
        <f>SUM(L431)</f>
        <v>0</v>
      </c>
      <c r="M428" s="12">
        <f>SUM(M431)</f>
        <v>0</v>
      </c>
      <c r="N428" s="12">
        <f>SUM(N431)</f>
        <v>0</v>
      </c>
      <c r="O428" s="12">
        <f>SUM(O431)</f>
        <v>0</v>
      </c>
      <c r="P428" s="12">
        <f>SUM(P431)</f>
        <v>30</v>
      </c>
    </row>
    <row r="429" spans="1:16" s="4" customFormat="1" ht="15.75">
      <c r="A429" s="28"/>
      <c r="B429" s="29"/>
      <c r="C429" s="14" t="s">
        <v>2</v>
      </c>
      <c r="D429" s="10"/>
      <c r="E429" s="12">
        <f t="shared" si="214"/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</row>
    <row r="430" spans="1:16" s="4" customFormat="1" ht="31.5">
      <c r="A430" s="28"/>
      <c r="B430" s="29"/>
      <c r="C430" s="13" t="s">
        <v>7</v>
      </c>
      <c r="D430" s="10"/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</row>
    <row r="431" spans="1:16" s="4" customFormat="1" ht="15.75">
      <c r="A431" s="28"/>
      <c r="B431" s="29"/>
      <c r="C431" s="13" t="s">
        <v>3</v>
      </c>
      <c r="D431" s="10"/>
      <c r="E431" s="12">
        <f>SUM(F431:P431)</f>
        <v>427.17400000000004</v>
      </c>
      <c r="F431" s="12">
        <f aca="true" t="shared" si="219" ref="F431:P431">F432</f>
        <v>253.014</v>
      </c>
      <c r="G431" s="12">
        <f t="shared" si="219"/>
        <v>15.1</v>
      </c>
      <c r="H431" s="12">
        <f t="shared" si="219"/>
        <v>76.56</v>
      </c>
      <c r="I431" s="12">
        <f t="shared" si="219"/>
        <v>28</v>
      </c>
      <c r="J431" s="12">
        <f t="shared" si="219"/>
        <v>7</v>
      </c>
      <c r="K431" s="12">
        <f t="shared" si="219"/>
        <v>17.5</v>
      </c>
      <c r="L431" s="12">
        <f t="shared" si="219"/>
        <v>0</v>
      </c>
      <c r="M431" s="12">
        <f t="shared" si="219"/>
        <v>0</v>
      </c>
      <c r="N431" s="12">
        <f t="shared" si="219"/>
        <v>0</v>
      </c>
      <c r="O431" s="12">
        <f t="shared" si="219"/>
        <v>0</v>
      </c>
      <c r="P431" s="12">
        <f t="shared" si="219"/>
        <v>30</v>
      </c>
    </row>
    <row r="432" spans="1:16" s="4" customFormat="1" ht="15.75">
      <c r="A432" s="28"/>
      <c r="B432" s="29"/>
      <c r="C432" s="13"/>
      <c r="D432" s="10" t="s">
        <v>9</v>
      </c>
      <c r="E432" s="12">
        <f>SUM(F432:P432)</f>
        <v>427.17400000000004</v>
      </c>
      <c r="F432" s="12">
        <v>253.014</v>
      </c>
      <c r="G432" s="12">
        <v>15.1</v>
      </c>
      <c r="H432" s="12">
        <f>137-57.44-3</f>
        <v>76.56</v>
      </c>
      <c r="I432" s="12">
        <v>28</v>
      </c>
      <c r="J432" s="12">
        <v>7</v>
      </c>
      <c r="K432" s="12">
        <v>17.5</v>
      </c>
      <c r="L432" s="12">
        <v>0</v>
      </c>
      <c r="M432" s="12">
        <v>0</v>
      </c>
      <c r="N432" s="12">
        <v>0</v>
      </c>
      <c r="O432" s="12">
        <v>0</v>
      </c>
      <c r="P432" s="12">
        <v>30</v>
      </c>
    </row>
    <row r="433" spans="1:16" s="4" customFormat="1" ht="15.75">
      <c r="A433" s="28"/>
      <c r="B433" s="29"/>
      <c r="C433" s="13" t="s">
        <v>4</v>
      </c>
      <c r="D433" s="10"/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</row>
    <row r="434" spans="1:16" s="4" customFormat="1" ht="47.25">
      <c r="A434" s="28"/>
      <c r="B434" s="29"/>
      <c r="C434" s="13" t="s">
        <v>46</v>
      </c>
      <c r="D434" s="10"/>
      <c r="E434" s="12">
        <f>SUM(F434:K434)</f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</row>
    <row r="435" spans="1:16" s="4" customFormat="1" ht="15.75">
      <c r="A435" s="28" t="s">
        <v>42</v>
      </c>
      <c r="B435" s="29" t="s">
        <v>92</v>
      </c>
      <c r="C435" s="13" t="s">
        <v>6</v>
      </c>
      <c r="D435" s="7"/>
      <c r="E435" s="12">
        <f>SUM(F435:K435)</f>
        <v>0</v>
      </c>
      <c r="F435" s="12">
        <f aca="true" t="shared" si="220" ref="F435:K435">SUM(F439+F442)</f>
        <v>0</v>
      </c>
      <c r="G435" s="12">
        <f t="shared" si="220"/>
        <v>0</v>
      </c>
      <c r="H435" s="12">
        <f t="shared" si="220"/>
        <v>0</v>
      </c>
      <c r="I435" s="12">
        <f t="shared" si="220"/>
        <v>0</v>
      </c>
      <c r="J435" s="12">
        <f t="shared" si="220"/>
        <v>0</v>
      </c>
      <c r="K435" s="12">
        <f t="shared" si="220"/>
        <v>0</v>
      </c>
      <c r="L435" s="12">
        <f>SUM(L439+L442)</f>
        <v>0</v>
      </c>
      <c r="M435" s="12">
        <f>SUM(M439+M442)</f>
        <v>0</v>
      </c>
      <c r="N435" s="12">
        <f>SUM(N439+N442)</f>
        <v>0</v>
      </c>
      <c r="O435" s="12">
        <f>SUM(O439+O442)</f>
        <v>0</v>
      </c>
      <c r="P435" s="12">
        <f>SUM(P439+P442)</f>
        <v>0</v>
      </c>
    </row>
    <row r="436" spans="1:16" s="4" customFormat="1" ht="31.5">
      <c r="A436" s="28"/>
      <c r="B436" s="29"/>
      <c r="C436" s="13" t="s">
        <v>48</v>
      </c>
      <c r="D436" s="7"/>
      <c r="E436" s="12">
        <f>SUM(F436:K436)</f>
        <v>0</v>
      </c>
      <c r="F436" s="12">
        <f aca="true" t="shared" si="221" ref="F436:K436">SUM(F439)</f>
        <v>0</v>
      </c>
      <c r="G436" s="12">
        <f t="shared" si="221"/>
        <v>0</v>
      </c>
      <c r="H436" s="12">
        <f t="shared" si="221"/>
        <v>0</v>
      </c>
      <c r="I436" s="12">
        <f t="shared" si="221"/>
        <v>0</v>
      </c>
      <c r="J436" s="12">
        <f t="shared" si="221"/>
        <v>0</v>
      </c>
      <c r="K436" s="12">
        <f t="shared" si="221"/>
        <v>0</v>
      </c>
      <c r="L436" s="12">
        <f>SUM(L439)</f>
        <v>0</v>
      </c>
      <c r="M436" s="12">
        <f>SUM(M439)</f>
        <v>0</v>
      </c>
      <c r="N436" s="12">
        <f>SUM(N439)</f>
        <v>0</v>
      </c>
      <c r="O436" s="12">
        <f>SUM(O439)</f>
        <v>0</v>
      </c>
      <c r="P436" s="12">
        <f>SUM(P439)</f>
        <v>0</v>
      </c>
    </row>
    <row r="437" spans="1:16" s="4" customFormat="1" ht="15.75">
      <c r="A437" s="28"/>
      <c r="B437" s="29"/>
      <c r="C437" s="14" t="s">
        <v>2</v>
      </c>
      <c r="D437" s="10"/>
      <c r="E437" s="12">
        <f>SUM(F437:K437)</f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</row>
    <row r="438" spans="1:16" s="4" customFormat="1" ht="31.5">
      <c r="A438" s="28"/>
      <c r="B438" s="29"/>
      <c r="C438" s="13" t="s">
        <v>7</v>
      </c>
      <c r="D438" s="10"/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</row>
    <row r="439" spans="1:16" s="4" customFormat="1" ht="15.75">
      <c r="A439" s="28"/>
      <c r="B439" s="29"/>
      <c r="C439" s="13" t="s">
        <v>3</v>
      </c>
      <c r="D439" s="10"/>
      <c r="E439" s="12">
        <f>SUM(F439:K439)</f>
        <v>0</v>
      </c>
      <c r="F439" s="12">
        <f aca="true" t="shared" si="222" ref="F439:P439">F440</f>
        <v>0</v>
      </c>
      <c r="G439" s="12">
        <f t="shared" si="222"/>
        <v>0</v>
      </c>
      <c r="H439" s="12">
        <f t="shared" si="222"/>
        <v>0</v>
      </c>
      <c r="I439" s="12">
        <f t="shared" si="222"/>
        <v>0</v>
      </c>
      <c r="J439" s="12">
        <f t="shared" si="222"/>
        <v>0</v>
      </c>
      <c r="K439" s="12">
        <f t="shared" si="222"/>
        <v>0</v>
      </c>
      <c r="L439" s="12">
        <f t="shared" si="222"/>
        <v>0</v>
      </c>
      <c r="M439" s="12">
        <f t="shared" si="222"/>
        <v>0</v>
      </c>
      <c r="N439" s="12">
        <f t="shared" si="222"/>
        <v>0</v>
      </c>
      <c r="O439" s="12">
        <f t="shared" si="222"/>
        <v>0</v>
      </c>
      <c r="P439" s="12">
        <f t="shared" si="222"/>
        <v>0</v>
      </c>
    </row>
    <row r="440" spans="1:16" s="4" customFormat="1" ht="15.75">
      <c r="A440" s="28"/>
      <c r="B440" s="29"/>
      <c r="C440" s="13"/>
      <c r="D440" s="10"/>
      <c r="E440" s="12">
        <f>SUM(F440:K440)</f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</row>
    <row r="441" spans="1:16" s="4" customFormat="1" ht="15.75">
      <c r="A441" s="28"/>
      <c r="B441" s="29"/>
      <c r="C441" s="13" t="s">
        <v>4</v>
      </c>
      <c r="D441" s="10"/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</row>
    <row r="442" spans="1:16" s="4" customFormat="1" ht="47.25">
      <c r="A442" s="28"/>
      <c r="B442" s="29"/>
      <c r="C442" s="13" t="s">
        <v>46</v>
      </c>
      <c r="D442" s="10"/>
      <c r="E442" s="12">
        <f>SUM(F442:K442)</f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</row>
    <row r="443" spans="1:16" s="4" customFormat="1" ht="15.75">
      <c r="A443" s="28" t="s">
        <v>43</v>
      </c>
      <c r="B443" s="29" t="s">
        <v>93</v>
      </c>
      <c r="C443" s="13" t="s">
        <v>6</v>
      </c>
      <c r="D443" s="7"/>
      <c r="E443" s="12">
        <f>SUM(F443:P443)</f>
        <v>1877.1309999999999</v>
      </c>
      <c r="F443" s="12">
        <f aca="true" t="shared" si="223" ref="F443:K443">F447</f>
        <v>249.686</v>
      </c>
      <c r="G443" s="12">
        <f t="shared" si="223"/>
        <v>300.359</v>
      </c>
      <c r="H443" s="12">
        <f t="shared" si="223"/>
        <v>264.15</v>
      </c>
      <c r="I443" s="12">
        <f t="shared" si="223"/>
        <v>273.936</v>
      </c>
      <c r="J443" s="12">
        <f t="shared" si="223"/>
        <v>169.5</v>
      </c>
      <c r="K443" s="12">
        <f t="shared" si="223"/>
        <v>249.5</v>
      </c>
      <c r="L443" s="12">
        <f>L447</f>
        <v>0</v>
      </c>
      <c r="M443" s="12">
        <f>M447</f>
        <v>0</v>
      </c>
      <c r="N443" s="12">
        <f>N447</f>
        <v>0</v>
      </c>
      <c r="O443" s="12">
        <f>O447</f>
        <v>0</v>
      </c>
      <c r="P443" s="12">
        <f>P447</f>
        <v>370</v>
      </c>
    </row>
    <row r="444" spans="1:16" s="4" customFormat="1" ht="31.5">
      <c r="A444" s="28"/>
      <c r="B444" s="29"/>
      <c r="C444" s="13" t="s">
        <v>49</v>
      </c>
      <c r="D444" s="7"/>
      <c r="E444" s="12">
        <f>SUM(F444:P444)</f>
        <v>1877.1309999999999</v>
      </c>
      <c r="F444" s="12">
        <f aca="true" t="shared" si="224" ref="F444:K444">SUM(F447)</f>
        <v>249.686</v>
      </c>
      <c r="G444" s="12">
        <f t="shared" si="224"/>
        <v>300.359</v>
      </c>
      <c r="H444" s="12">
        <f t="shared" si="224"/>
        <v>264.15</v>
      </c>
      <c r="I444" s="12">
        <f t="shared" si="224"/>
        <v>273.936</v>
      </c>
      <c r="J444" s="12">
        <f t="shared" si="224"/>
        <v>169.5</v>
      </c>
      <c r="K444" s="12">
        <f t="shared" si="224"/>
        <v>249.5</v>
      </c>
      <c r="L444" s="12">
        <f>SUM(L447)</f>
        <v>0</v>
      </c>
      <c r="M444" s="12">
        <f>SUM(M447)</f>
        <v>0</v>
      </c>
      <c r="N444" s="12">
        <f>SUM(N447)</f>
        <v>0</v>
      </c>
      <c r="O444" s="12">
        <f>SUM(O447)</f>
        <v>0</v>
      </c>
      <c r="P444" s="12">
        <f>SUM(P447)</f>
        <v>370</v>
      </c>
    </row>
    <row r="445" spans="1:16" s="4" customFormat="1" ht="15.75">
      <c r="A445" s="28"/>
      <c r="B445" s="29"/>
      <c r="C445" s="14" t="s">
        <v>2</v>
      </c>
      <c r="D445" s="10"/>
      <c r="E445" s="12">
        <f>SUM(F445:K445)</f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</row>
    <row r="446" spans="1:16" s="4" customFormat="1" ht="31.5">
      <c r="A446" s="28"/>
      <c r="B446" s="29"/>
      <c r="C446" s="13" t="s">
        <v>7</v>
      </c>
      <c r="D446" s="10"/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</row>
    <row r="447" spans="1:16" s="4" customFormat="1" ht="15.75">
      <c r="A447" s="28"/>
      <c r="B447" s="29"/>
      <c r="C447" s="13" t="s">
        <v>3</v>
      </c>
      <c r="D447" s="10"/>
      <c r="E447" s="12">
        <f>SUM(F447:P447)</f>
        <v>1877.1309999999999</v>
      </c>
      <c r="F447" s="12">
        <f aca="true" t="shared" si="225" ref="F447:P447">F448</f>
        <v>249.686</v>
      </c>
      <c r="G447" s="12">
        <f t="shared" si="225"/>
        <v>300.359</v>
      </c>
      <c r="H447" s="12">
        <f>H448</f>
        <v>264.15</v>
      </c>
      <c r="I447" s="12">
        <f>I448</f>
        <v>273.936</v>
      </c>
      <c r="J447" s="12">
        <f t="shared" si="225"/>
        <v>169.5</v>
      </c>
      <c r="K447" s="12">
        <f t="shared" si="225"/>
        <v>249.5</v>
      </c>
      <c r="L447" s="12">
        <f t="shared" si="225"/>
        <v>0</v>
      </c>
      <c r="M447" s="12">
        <f t="shared" si="225"/>
        <v>0</v>
      </c>
      <c r="N447" s="12">
        <f t="shared" si="225"/>
        <v>0</v>
      </c>
      <c r="O447" s="12">
        <f t="shared" si="225"/>
        <v>0</v>
      </c>
      <c r="P447" s="12">
        <f t="shared" si="225"/>
        <v>370</v>
      </c>
    </row>
    <row r="448" spans="1:16" s="4" customFormat="1" ht="15.75">
      <c r="A448" s="28"/>
      <c r="B448" s="29"/>
      <c r="C448" s="13"/>
      <c r="D448" s="10" t="s">
        <v>9</v>
      </c>
      <c r="E448" s="12">
        <f>SUM(F448:P448)</f>
        <v>1877.1309999999999</v>
      </c>
      <c r="F448" s="12">
        <v>249.686</v>
      </c>
      <c r="G448" s="12">
        <v>300.359</v>
      </c>
      <c r="H448" s="12">
        <f>260+4.15</f>
        <v>264.15</v>
      </c>
      <c r="I448" s="12">
        <v>273.936</v>
      </c>
      <c r="J448" s="12">
        <v>169.5</v>
      </c>
      <c r="K448" s="12">
        <v>249.5</v>
      </c>
      <c r="L448" s="12">
        <v>0</v>
      </c>
      <c r="M448" s="12">
        <v>0</v>
      </c>
      <c r="N448" s="12">
        <v>0</v>
      </c>
      <c r="O448" s="12">
        <v>0</v>
      </c>
      <c r="P448" s="12">
        <v>370</v>
      </c>
    </row>
    <row r="449" spans="1:16" s="4" customFormat="1" ht="15.75">
      <c r="A449" s="28"/>
      <c r="B449" s="29"/>
      <c r="C449" s="13" t="s">
        <v>4</v>
      </c>
      <c r="D449" s="10"/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</row>
    <row r="450" spans="1:16" s="4" customFormat="1" ht="15.75">
      <c r="A450" s="28"/>
      <c r="B450" s="29"/>
      <c r="C450" s="14" t="s">
        <v>0</v>
      </c>
      <c r="D450" s="10"/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</row>
    <row r="451" spans="1:16" s="4" customFormat="1" ht="15.75">
      <c r="A451" s="28" t="s">
        <v>73</v>
      </c>
      <c r="B451" s="29" t="s">
        <v>94</v>
      </c>
      <c r="C451" s="13" t="s">
        <v>6</v>
      </c>
      <c r="D451" s="7"/>
      <c r="E451" s="12">
        <f>SUM(F451:K451)</f>
        <v>0</v>
      </c>
      <c r="F451" s="12">
        <f aca="true" t="shared" si="226" ref="F451:K451">F455</f>
        <v>0</v>
      </c>
      <c r="G451" s="12">
        <f t="shared" si="226"/>
        <v>0</v>
      </c>
      <c r="H451" s="12">
        <f t="shared" si="226"/>
        <v>0</v>
      </c>
      <c r="I451" s="12">
        <f t="shared" si="226"/>
        <v>0</v>
      </c>
      <c r="J451" s="12">
        <f t="shared" si="226"/>
        <v>0</v>
      </c>
      <c r="K451" s="12">
        <f t="shared" si="226"/>
        <v>0</v>
      </c>
      <c r="L451" s="12">
        <f>L455</f>
        <v>0</v>
      </c>
      <c r="M451" s="12">
        <f>M455</f>
        <v>0</v>
      </c>
      <c r="N451" s="12">
        <f>N455</f>
        <v>0</v>
      </c>
      <c r="O451" s="12">
        <f>O455</f>
        <v>0</v>
      </c>
      <c r="P451" s="12">
        <f>P455</f>
        <v>0</v>
      </c>
    </row>
    <row r="452" spans="1:16" s="4" customFormat="1" ht="31.5">
      <c r="A452" s="28"/>
      <c r="B452" s="29"/>
      <c r="C452" s="13" t="s">
        <v>49</v>
      </c>
      <c r="D452" s="7"/>
      <c r="E452" s="12">
        <f>SUM(F452:K452)</f>
        <v>0</v>
      </c>
      <c r="F452" s="12">
        <f aca="true" t="shared" si="227" ref="F452:K452">SUM(F455)</f>
        <v>0</v>
      </c>
      <c r="G452" s="12">
        <f t="shared" si="227"/>
        <v>0</v>
      </c>
      <c r="H452" s="12">
        <f t="shared" si="227"/>
        <v>0</v>
      </c>
      <c r="I452" s="12">
        <f t="shared" si="227"/>
        <v>0</v>
      </c>
      <c r="J452" s="12">
        <f t="shared" si="227"/>
        <v>0</v>
      </c>
      <c r="K452" s="12">
        <f t="shared" si="227"/>
        <v>0</v>
      </c>
      <c r="L452" s="12">
        <f>SUM(L455)</f>
        <v>0</v>
      </c>
      <c r="M452" s="12">
        <f>SUM(M455)</f>
        <v>0</v>
      </c>
      <c r="N452" s="12">
        <f>SUM(N455)</f>
        <v>0</v>
      </c>
      <c r="O452" s="12">
        <f>SUM(O455)</f>
        <v>0</v>
      </c>
      <c r="P452" s="12">
        <f>SUM(P455)</f>
        <v>0</v>
      </c>
    </row>
    <row r="453" spans="1:16" s="4" customFormat="1" ht="15.75">
      <c r="A453" s="28"/>
      <c r="B453" s="29"/>
      <c r="C453" s="14" t="s">
        <v>2</v>
      </c>
      <c r="D453" s="10"/>
      <c r="E453" s="12">
        <f>SUM(F453:K453)</f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</row>
    <row r="454" spans="1:16" s="4" customFormat="1" ht="31.5">
      <c r="A454" s="28"/>
      <c r="B454" s="29"/>
      <c r="C454" s="13" t="s">
        <v>7</v>
      </c>
      <c r="D454" s="10"/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</row>
    <row r="455" spans="1:16" s="4" customFormat="1" ht="15.75">
      <c r="A455" s="28"/>
      <c r="B455" s="29"/>
      <c r="C455" s="13" t="s">
        <v>3</v>
      </c>
      <c r="D455" s="10"/>
      <c r="E455" s="12">
        <f>SUM(F455:K455)</f>
        <v>0</v>
      </c>
      <c r="F455" s="12">
        <f aca="true" t="shared" si="228" ref="F455:P455">F456</f>
        <v>0</v>
      </c>
      <c r="G455" s="12">
        <f t="shared" si="228"/>
        <v>0</v>
      </c>
      <c r="H455" s="12">
        <f t="shared" si="228"/>
        <v>0</v>
      </c>
      <c r="I455" s="12">
        <f t="shared" si="228"/>
        <v>0</v>
      </c>
      <c r="J455" s="12">
        <f t="shared" si="228"/>
        <v>0</v>
      </c>
      <c r="K455" s="12">
        <f t="shared" si="228"/>
        <v>0</v>
      </c>
      <c r="L455" s="12">
        <f t="shared" si="228"/>
        <v>0</v>
      </c>
      <c r="M455" s="12">
        <f t="shared" si="228"/>
        <v>0</v>
      </c>
      <c r="N455" s="12">
        <f t="shared" si="228"/>
        <v>0</v>
      </c>
      <c r="O455" s="12">
        <f t="shared" si="228"/>
        <v>0</v>
      </c>
      <c r="P455" s="12">
        <f t="shared" si="228"/>
        <v>0</v>
      </c>
    </row>
    <row r="456" spans="1:16" s="4" customFormat="1" ht="15.75">
      <c r="A456" s="28"/>
      <c r="B456" s="29"/>
      <c r="C456" s="13"/>
      <c r="D456" s="10" t="s">
        <v>9</v>
      </c>
      <c r="E456" s="12">
        <f>SUM(F456:K456)</f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</row>
    <row r="457" spans="1:16" s="4" customFormat="1" ht="15.75">
      <c r="A457" s="28"/>
      <c r="B457" s="29"/>
      <c r="C457" s="13" t="s">
        <v>4</v>
      </c>
      <c r="D457" s="10"/>
      <c r="E457" s="12"/>
      <c r="F457" s="12"/>
      <c r="G457" s="12"/>
      <c r="H457" s="12"/>
      <c r="I457" s="12"/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</row>
    <row r="458" spans="1:16" s="4" customFormat="1" ht="15.75">
      <c r="A458" s="28"/>
      <c r="B458" s="29"/>
      <c r="C458" s="14" t="s">
        <v>0</v>
      </c>
      <c r="D458" s="10"/>
      <c r="E458" s="12"/>
      <c r="F458" s="12"/>
      <c r="G458" s="12"/>
      <c r="H458" s="12"/>
      <c r="I458" s="12"/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</row>
    <row r="459" spans="1:16" s="4" customFormat="1" ht="15.75">
      <c r="A459" s="28" t="s">
        <v>120</v>
      </c>
      <c r="B459" s="29" t="s">
        <v>121</v>
      </c>
      <c r="C459" s="13" t="s">
        <v>6</v>
      </c>
      <c r="D459" s="7"/>
      <c r="E459" s="12">
        <f>SUM(F459:K459)</f>
        <v>0</v>
      </c>
      <c r="F459" s="12">
        <f aca="true" t="shared" si="229" ref="F459:K459">F463</f>
        <v>0</v>
      </c>
      <c r="G459" s="12">
        <f t="shared" si="229"/>
        <v>0</v>
      </c>
      <c r="H459" s="12">
        <f t="shared" si="229"/>
        <v>0</v>
      </c>
      <c r="I459" s="12">
        <f t="shared" si="229"/>
        <v>0</v>
      </c>
      <c r="J459" s="12">
        <f t="shared" si="229"/>
        <v>0</v>
      </c>
      <c r="K459" s="12">
        <f t="shared" si="229"/>
        <v>0</v>
      </c>
      <c r="L459" s="12">
        <f>L463</f>
        <v>0</v>
      </c>
      <c r="M459" s="12">
        <f>M463</f>
        <v>0</v>
      </c>
      <c r="N459" s="12">
        <f>N463</f>
        <v>0</v>
      </c>
      <c r="O459" s="12">
        <f>O463</f>
        <v>0</v>
      </c>
      <c r="P459" s="12">
        <f>P463</f>
        <v>0</v>
      </c>
    </row>
    <row r="460" spans="1:16" s="4" customFormat="1" ht="31.5">
      <c r="A460" s="28"/>
      <c r="B460" s="29"/>
      <c r="C460" s="13" t="s">
        <v>49</v>
      </c>
      <c r="D460" s="7"/>
      <c r="E460" s="12">
        <f>SUM(F460:K460)</f>
        <v>0</v>
      </c>
      <c r="F460" s="12">
        <f aca="true" t="shared" si="230" ref="F460:K460">SUM(F463)</f>
        <v>0</v>
      </c>
      <c r="G460" s="12">
        <f t="shared" si="230"/>
        <v>0</v>
      </c>
      <c r="H460" s="12">
        <f t="shared" si="230"/>
        <v>0</v>
      </c>
      <c r="I460" s="12">
        <f t="shared" si="230"/>
        <v>0</v>
      </c>
      <c r="J460" s="12">
        <f t="shared" si="230"/>
        <v>0</v>
      </c>
      <c r="K460" s="12">
        <f t="shared" si="230"/>
        <v>0</v>
      </c>
      <c r="L460" s="12">
        <f>SUM(L463)</f>
        <v>0</v>
      </c>
      <c r="M460" s="12">
        <f>SUM(M463)</f>
        <v>0</v>
      </c>
      <c r="N460" s="12">
        <f>SUM(N463)</f>
        <v>0</v>
      </c>
      <c r="O460" s="12">
        <f>SUM(O463)</f>
        <v>0</v>
      </c>
      <c r="P460" s="12">
        <f>SUM(P463)</f>
        <v>0</v>
      </c>
    </row>
    <row r="461" spans="1:16" s="4" customFormat="1" ht="15.75">
      <c r="A461" s="28"/>
      <c r="B461" s="29"/>
      <c r="C461" s="14" t="s">
        <v>2</v>
      </c>
      <c r="D461" s="10"/>
      <c r="E461" s="12">
        <f>SUM(F461:K461)</f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</row>
    <row r="462" spans="1:16" s="4" customFormat="1" ht="31.5">
      <c r="A462" s="28"/>
      <c r="B462" s="29"/>
      <c r="C462" s="13" t="s">
        <v>7</v>
      </c>
      <c r="D462" s="10"/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</row>
    <row r="463" spans="1:16" s="4" customFormat="1" ht="15.75">
      <c r="A463" s="28"/>
      <c r="B463" s="29"/>
      <c r="C463" s="13" t="s">
        <v>3</v>
      </c>
      <c r="D463" s="10"/>
      <c r="E463" s="12">
        <f>SUM(F463:K463)</f>
        <v>0</v>
      </c>
      <c r="F463" s="12">
        <f aca="true" t="shared" si="231" ref="F463:P463">F464</f>
        <v>0</v>
      </c>
      <c r="G463" s="12">
        <f t="shared" si="231"/>
        <v>0</v>
      </c>
      <c r="H463" s="12">
        <f t="shared" si="231"/>
        <v>0</v>
      </c>
      <c r="I463" s="12">
        <f t="shared" si="231"/>
        <v>0</v>
      </c>
      <c r="J463" s="12">
        <f t="shared" si="231"/>
        <v>0</v>
      </c>
      <c r="K463" s="12">
        <f t="shared" si="231"/>
        <v>0</v>
      </c>
      <c r="L463" s="12">
        <f t="shared" si="231"/>
        <v>0</v>
      </c>
      <c r="M463" s="12">
        <f t="shared" si="231"/>
        <v>0</v>
      </c>
      <c r="N463" s="12">
        <f t="shared" si="231"/>
        <v>0</v>
      </c>
      <c r="O463" s="12">
        <f t="shared" si="231"/>
        <v>0</v>
      </c>
      <c r="P463" s="12">
        <f t="shared" si="231"/>
        <v>0</v>
      </c>
    </row>
    <row r="464" spans="1:16" s="4" customFormat="1" ht="15.75">
      <c r="A464" s="28"/>
      <c r="B464" s="29"/>
      <c r="C464" s="13"/>
      <c r="D464" s="10" t="s">
        <v>9</v>
      </c>
      <c r="E464" s="12">
        <f>SUM(F464:K464)</f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</row>
    <row r="465" spans="1:16" s="4" customFormat="1" ht="15.75">
      <c r="A465" s="28"/>
      <c r="B465" s="29"/>
      <c r="C465" s="13" t="s">
        <v>4</v>
      </c>
      <c r="D465" s="10"/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</row>
    <row r="466" spans="1:16" s="4" customFormat="1" ht="15.75">
      <c r="A466" s="28"/>
      <c r="B466" s="29"/>
      <c r="C466" s="14" t="s">
        <v>0</v>
      </c>
      <c r="D466" s="10"/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</row>
    <row r="467" spans="1:16" s="4" customFormat="1" ht="15.75">
      <c r="A467" s="28" t="s">
        <v>8</v>
      </c>
      <c r="B467" s="29" t="s">
        <v>70</v>
      </c>
      <c r="C467" s="13" t="s">
        <v>6</v>
      </c>
      <c r="D467" s="7"/>
      <c r="E467" s="12">
        <f>SUM(F467:P467)</f>
        <v>27736139.398500003</v>
      </c>
      <c r="F467" s="12">
        <f>SUM(F469+F471)</f>
        <v>1623875.7657999997</v>
      </c>
      <c r="G467" s="12">
        <f>SUM(G469+G471)</f>
        <v>1686554.35</v>
      </c>
      <c r="H467" s="12">
        <f>SUM(H469+H471)</f>
        <v>1851716.64316</v>
      </c>
      <c r="I467" s="12">
        <f>SUM(I469+I471)</f>
        <v>2079668.9957400002</v>
      </c>
      <c r="J467" s="12">
        <f>J468+J470</f>
        <v>2170479.6970800003</v>
      </c>
      <c r="K467" s="12">
        <f aca="true" t="shared" si="232" ref="K467:P467">K468+K470</f>
        <v>2466465.44794</v>
      </c>
      <c r="L467" s="12">
        <f t="shared" si="232"/>
        <v>3395780.770199999</v>
      </c>
      <c r="M467" s="12">
        <f t="shared" si="232"/>
        <v>3401961.39044</v>
      </c>
      <c r="N467" s="12">
        <f>N468+N470</f>
        <v>3416728.9344400004</v>
      </c>
      <c r="O467" s="12">
        <f t="shared" si="232"/>
        <v>3427097.5549999997</v>
      </c>
      <c r="P467" s="12">
        <f t="shared" si="232"/>
        <v>2215809.8487</v>
      </c>
    </row>
    <row r="468" spans="1:16" s="4" customFormat="1" ht="31.5">
      <c r="A468" s="28"/>
      <c r="B468" s="29"/>
      <c r="C468" s="13" t="s">
        <v>48</v>
      </c>
      <c r="D468" s="7"/>
      <c r="E468" s="12">
        <f>SUM(F468:P468)</f>
        <v>27735667.398500003</v>
      </c>
      <c r="F468" s="12">
        <f>SUM(F469+F471)</f>
        <v>1623875.7657999997</v>
      </c>
      <c r="G468" s="12">
        <f>SUM(G469+G471)</f>
        <v>1686554.35</v>
      </c>
      <c r="H468" s="12">
        <f>SUM(H469+H471)</f>
        <v>1851716.64316</v>
      </c>
      <c r="I468" s="12">
        <f>SUM(I469+I471)</f>
        <v>2079668.9957400002</v>
      </c>
      <c r="J468" s="12">
        <f>SUM(J469+J471+J472+J473)</f>
        <v>2170479.6970800003</v>
      </c>
      <c r="K468" s="11">
        <f aca="true" t="shared" si="233" ref="K468:P468">SUM(K469+K471+K472+K473)</f>
        <v>2466465.44794</v>
      </c>
      <c r="L468" s="11">
        <f t="shared" si="233"/>
        <v>3395780.770199999</v>
      </c>
      <c r="M468" s="11">
        <f t="shared" si="233"/>
        <v>3401961.39044</v>
      </c>
      <c r="N468" s="11">
        <f t="shared" si="233"/>
        <v>3416728.9344400004</v>
      </c>
      <c r="O468" s="12">
        <f t="shared" si="233"/>
        <v>3427097.5549999997</v>
      </c>
      <c r="P468" s="12">
        <f t="shared" si="233"/>
        <v>2215337.8487</v>
      </c>
    </row>
    <row r="469" spans="1:16" s="4" customFormat="1" ht="15.75">
      <c r="A469" s="28"/>
      <c r="B469" s="29"/>
      <c r="C469" s="14" t="s">
        <v>2</v>
      </c>
      <c r="D469" s="10" t="s">
        <v>9</v>
      </c>
      <c r="E469" s="12">
        <f>SUM(F469:P469)</f>
        <v>121043.9</v>
      </c>
      <c r="F469" s="12">
        <f>SUM(F511)</f>
        <v>286.5</v>
      </c>
      <c r="G469" s="12">
        <f>SUM(G511)</f>
        <v>385.4</v>
      </c>
      <c r="H469" s="12">
        <f>SUM(H511)</f>
        <v>405.4</v>
      </c>
      <c r="I469" s="12">
        <f>SUM(I511)</f>
        <v>426.5</v>
      </c>
      <c r="J469" s="12">
        <f>SUM(J476+J483+J490+J497+J504+J518+J511)</f>
        <v>1831.5</v>
      </c>
      <c r="K469" s="12">
        <f>SUM(K476+K483+K490+K497+K504+K518+K511)</f>
        <v>107287.2</v>
      </c>
      <c r="L469" s="12">
        <f aca="true" t="shared" si="234" ref="L469:N470">L476+L483+L490+L497+L504+L511+L518</f>
        <v>10421.400000000001</v>
      </c>
      <c r="M469" s="12">
        <f t="shared" si="234"/>
        <v>0</v>
      </c>
      <c r="N469" s="12">
        <f t="shared" si="234"/>
        <v>0</v>
      </c>
      <c r="O469" s="12">
        <f>SUM(O476+O483+O490+O497+O504+O518+O511)</f>
        <v>0</v>
      </c>
      <c r="P469" s="12">
        <f>SUM(P476+P483+P490+P497+P504+P518+P511)</f>
        <v>0</v>
      </c>
    </row>
    <row r="470" spans="1:16" s="4" customFormat="1" ht="31.5">
      <c r="A470" s="28"/>
      <c r="B470" s="29"/>
      <c r="C470" s="13" t="s">
        <v>7</v>
      </c>
      <c r="D470" s="10"/>
      <c r="E470" s="12">
        <f>SUM(F470:P470)</f>
        <v>472</v>
      </c>
      <c r="F470" s="12">
        <v>0</v>
      </c>
      <c r="G470" s="12">
        <v>0</v>
      </c>
      <c r="H470" s="12">
        <v>0</v>
      </c>
      <c r="I470" s="12">
        <v>0</v>
      </c>
      <c r="J470" s="12">
        <f>J477+J484+J491+J498+J505+J512+J519</f>
        <v>0</v>
      </c>
      <c r="K470" s="12">
        <f>K477+K484+K491+K498+K505+K512+K519</f>
        <v>0</v>
      </c>
      <c r="L470" s="12">
        <f t="shared" si="234"/>
        <v>0</v>
      </c>
      <c r="M470" s="12">
        <f t="shared" si="234"/>
        <v>0</v>
      </c>
      <c r="N470" s="12">
        <f t="shared" si="234"/>
        <v>0</v>
      </c>
      <c r="O470" s="12">
        <f>O477+O484+O491+O498+O505+O512+O519</f>
        <v>0</v>
      </c>
      <c r="P470" s="12">
        <f>P477+P484+P491+P498+P505+P512+P519</f>
        <v>472</v>
      </c>
    </row>
    <row r="471" spans="1:16" s="4" customFormat="1" ht="15.75">
      <c r="A471" s="28"/>
      <c r="B471" s="29"/>
      <c r="C471" s="13" t="s">
        <v>3</v>
      </c>
      <c r="D471" s="10" t="s">
        <v>9</v>
      </c>
      <c r="E471" s="12">
        <f>SUM(F471:P471)</f>
        <v>27614623.498500004</v>
      </c>
      <c r="F471" s="12">
        <f aca="true" t="shared" si="235" ref="F471:K471">SUM(F478+F485+F492+F499+F506+F520+F513)</f>
        <v>1623589.2657999997</v>
      </c>
      <c r="G471" s="12">
        <f t="shared" si="235"/>
        <v>1686168.9500000002</v>
      </c>
      <c r="H471" s="12">
        <f t="shared" si="235"/>
        <v>1851311.24316</v>
      </c>
      <c r="I471" s="12">
        <f t="shared" si="235"/>
        <v>2079242.4957400002</v>
      </c>
      <c r="J471" s="12">
        <f t="shared" si="235"/>
        <v>2168648.1970800003</v>
      </c>
      <c r="K471" s="12">
        <f t="shared" si="235"/>
        <v>2359178.2479399997</v>
      </c>
      <c r="L471" s="12">
        <f>SUM(L478+L485+L492+L499+L506+L513+L520)</f>
        <v>3385359.3701999993</v>
      </c>
      <c r="M471" s="12">
        <f>SUM(M478+M485+M492+M499+M506+M513+M520)</f>
        <v>3401961.39044</v>
      </c>
      <c r="N471" s="12">
        <f>SUM(N478+N485+N492+N499+N506+N513+N520)</f>
        <v>3416728.9344400004</v>
      </c>
      <c r="O471" s="12">
        <f aca="true" t="shared" si="236" ref="O471:P473">SUM(O478+O485+O492+O499+O506+O520+O513)</f>
        <v>3427097.5549999997</v>
      </c>
      <c r="P471" s="12">
        <f t="shared" si="236"/>
        <v>2215337.8487</v>
      </c>
    </row>
    <row r="472" spans="1:16" s="4" customFormat="1" ht="15.75">
      <c r="A472" s="28"/>
      <c r="B472" s="29"/>
      <c r="C472" s="13" t="s">
        <v>4</v>
      </c>
      <c r="D472" s="10"/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f aca="true" t="shared" si="237" ref="J472:N473">SUM(J479+J486+J493+J500+J507+J521+J514)</f>
        <v>0</v>
      </c>
      <c r="K472" s="12">
        <f t="shared" si="237"/>
        <v>0</v>
      </c>
      <c r="L472" s="12">
        <f t="shared" si="237"/>
        <v>0</v>
      </c>
      <c r="M472" s="12">
        <f t="shared" si="237"/>
        <v>0</v>
      </c>
      <c r="N472" s="12">
        <f t="shared" si="237"/>
        <v>0</v>
      </c>
      <c r="O472" s="12">
        <f t="shared" si="236"/>
        <v>0</v>
      </c>
      <c r="P472" s="12">
        <f t="shared" si="236"/>
        <v>0</v>
      </c>
    </row>
    <row r="473" spans="1:16" s="4" customFormat="1" ht="31.5">
      <c r="A473" s="28"/>
      <c r="B473" s="29"/>
      <c r="C473" s="13" t="s">
        <v>47</v>
      </c>
      <c r="D473" s="10"/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f t="shared" si="237"/>
        <v>0</v>
      </c>
      <c r="K473" s="12">
        <f t="shared" si="237"/>
        <v>0</v>
      </c>
      <c r="L473" s="12">
        <f t="shared" si="237"/>
        <v>0</v>
      </c>
      <c r="M473" s="12">
        <f t="shared" si="237"/>
        <v>0</v>
      </c>
      <c r="N473" s="12">
        <f t="shared" si="237"/>
        <v>0</v>
      </c>
      <c r="O473" s="12">
        <f t="shared" si="236"/>
        <v>0</v>
      </c>
      <c r="P473" s="12">
        <f t="shared" si="236"/>
        <v>0</v>
      </c>
    </row>
    <row r="474" spans="1:16" s="4" customFormat="1" ht="15.75">
      <c r="A474" s="28" t="s">
        <v>44</v>
      </c>
      <c r="B474" s="29" t="s">
        <v>95</v>
      </c>
      <c r="C474" s="13" t="s">
        <v>6</v>
      </c>
      <c r="D474" s="7"/>
      <c r="E474" s="12">
        <f>SUM(F474:P474)</f>
        <v>23305562.746859998</v>
      </c>
      <c r="F474" s="12">
        <f>SUM(F476:F480)</f>
        <v>1478839.5838</v>
      </c>
      <c r="G474" s="12">
        <f>SUM(G478)</f>
        <v>1555806.197</v>
      </c>
      <c r="H474" s="12">
        <f>SUM(H478)</f>
        <v>1724577.06316</v>
      </c>
      <c r="I474" s="12">
        <f>SUM(I478)</f>
        <v>1939658.69149</v>
      </c>
      <c r="J474" s="12">
        <f>SUM(J478)</f>
        <v>2029259.958</v>
      </c>
      <c r="K474" s="12">
        <f aca="true" t="shared" si="238" ref="K474:P474">K476+K478</f>
        <v>2325321.1016699993</v>
      </c>
      <c r="L474" s="12">
        <f t="shared" si="238"/>
        <v>2596876.4180599996</v>
      </c>
      <c r="M474" s="12">
        <f t="shared" si="238"/>
        <v>2521474.97944</v>
      </c>
      <c r="N474" s="12">
        <f t="shared" si="238"/>
        <v>2535887.0214400003</v>
      </c>
      <c r="O474" s="12">
        <f t="shared" si="238"/>
        <v>2545886.155</v>
      </c>
      <c r="P474" s="12">
        <f t="shared" si="238"/>
        <v>2051975.5778</v>
      </c>
    </row>
    <row r="475" spans="1:16" s="4" customFormat="1" ht="31.5">
      <c r="A475" s="28"/>
      <c r="B475" s="29"/>
      <c r="C475" s="13" t="s">
        <v>48</v>
      </c>
      <c r="D475" s="7"/>
      <c r="E475" s="12">
        <f>SUM(F475:P475)</f>
        <v>23305562.746859998</v>
      </c>
      <c r="F475" s="12">
        <f>SUM(F478)</f>
        <v>1478839.5838</v>
      </c>
      <c r="G475" s="12">
        <f>SUM(G478)</f>
        <v>1555806.197</v>
      </c>
      <c r="H475" s="12">
        <f>SUM(H478)</f>
        <v>1724577.06316</v>
      </c>
      <c r="I475" s="12">
        <f>SUM(I478)</f>
        <v>1939658.69149</v>
      </c>
      <c r="J475" s="12">
        <f>SUM(J478)</f>
        <v>2029259.958</v>
      </c>
      <c r="K475" s="12">
        <f aca="true" t="shared" si="239" ref="K475:P475">K476+K478</f>
        <v>2325321.1016699993</v>
      </c>
      <c r="L475" s="12">
        <f t="shared" si="239"/>
        <v>2596876.4180599996</v>
      </c>
      <c r="M475" s="12">
        <f t="shared" si="239"/>
        <v>2521474.97944</v>
      </c>
      <c r="N475" s="12">
        <f t="shared" si="239"/>
        <v>2535887.0214400003</v>
      </c>
      <c r="O475" s="12">
        <f t="shared" si="239"/>
        <v>2545886.155</v>
      </c>
      <c r="P475" s="12">
        <f t="shared" si="239"/>
        <v>2051975.5778</v>
      </c>
    </row>
    <row r="476" spans="1:16" s="4" customFormat="1" ht="15.75">
      <c r="A476" s="28"/>
      <c r="B476" s="29"/>
      <c r="C476" s="14" t="s">
        <v>2</v>
      </c>
      <c r="D476" s="10" t="s">
        <v>9</v>
      </c>
      <c r="E476" s="12">
        <f>SUM(F476:P476)</f>
        <v>111164.2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106816.4</v>
      </c>
      <c r="L476" s="12">
        <v>4347.8</v>
      </c>
      <c r="M476" s="12">
        <v>0</v>
      </c>
      <c r="N476" s="12">
        <v>0</v>
      </c>
      <c r="O476" s="12">
        <v>0</v>
      </c>
      <c r="P476" s="12">
        <v>0</v>
      </c>
    </row>
    <row r="477" spans="1:16" s="4" customFormat="1" ht="31.5">
      <c r="A477" s="28"/>
      <c r="B477" s="29"/>
      <c r="C477" s="13" t="s">
        <v>7</v>
      </c>
      <c r="D477" s="10"/>
      <c r="E477" s="12">
        <f>SUM(F477:P477)</f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</row>
    <row r="478" spans="1:16" s="4" customFormat="1" ht="15.75">
      <c r="A478" s="28"/>
      <c r="B478" s="29"/>
      <c r="C478" s="13" t="s">
        <v>3</v>
      </c>
      <c r="D478" s="10" t="s">
        <v>9</v>
      </c>
      <c r="E478" s="12">
        <f>SUM(F478:P478)</f>
        <v>23194398.546860002</v>
      </c>
      <c r="F478" s="12">
        <v>1478839.5838</v>
      </c>
      <c r="G478" s="12">
        <v>1555806.197</v>
      </c>
      <c r="H478" s="12">
        <v>1724577.06316</v>
      </c>
      <c r="I478" s="12">
        <v>1939658.69149</v>
      </c>
      <c r="J478" s="12">
        <v>2029259.958</v>
      </c>
      <c r="K478" s="12">
        <v>2218504.7016699994</v>
      </c>
      <c r="L478" s="12">
        <v>2592528.61806</v>
      </c>
      <c r="M478" s="12">
        <v>2521474.97944</v>
      </c>
      <c r="N478" s="12">
        <v>2535887.0214400003</v>
      </c>
      <c r="O478" s="12">
        <v>2545886.155</v>
      </c>
      <c r="P478" s="12">
        <v>2051975.5778</v>
      </c>
    </row>
    <row r="479" spans="1:16" s="4" customFormat="1" ht="15.75">
      <c r="A479" s="28"/>
      <c r="B479" s="29"/>
      <c r="C479" s="13" t="s">
        <v>4</v>
      </c>
      <c r="D479" s="10"/>
      <c r="E479" s="12">
        <f aca="true" t="shared" si="240" ref="E479:E522">SUM(F479:P479)</f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</row>
    <row r="480" spans="1:16" s="4" customFormat="1" ht="31.5">
      <c r="A480" s="28"/>
      <c r="B480" s="29"/>
      <c r="C480" s="13" t="s">
        <v>47</v>
      </c>
      <c r="D480" s="10"/>
      <c r="E480" s="12">
        <f t="shared" si="240"/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</row>
    <row r="481" spans="1:16" s="4" customFormat="1" ht="15.75">
      <c r="A481" s="28" t="s">
        <v>45</v>
      </c>
      <c r="B481" s="29" t="s">
        <v>96</v>
      </c>
      <c r="C481" s="13" t="s">
        <v>6</v>
      </c>
      <c r="D481" s="7"/>
      <c r="E481" s="12">
        <f t="shared" si="240"/>
        <v>75539.32771000001</v>
      </c>
      <c r="F481" s="12">
        <f>SUM(F483:F487)</f>
        <v>5728.592</v>
      </c>
      <c r="G481" s="12">
        <f aca="true" t="shared" si="241" ref="G481:P481">SUM(G485)</f>
        <v>4268</v>
      </c>
      <c r="H481" s="12">
        <f t="shared" si="241"/>
        <v>5757.522</v>
      </c>
      <c r="I481" s="12">
        <f t="shared" si="241"/>
        <v>7286.8</v>
      </c>
      <c r="J481" s="12">
        <f t="shared" si="241"/>
        <v>6252.8925</v>
      </c>
      <c r="K481" s="12">
        <f t="shared" si="241"/>
        <v>5385.23865</v>
      </c>
      <c r="L481" s="12">
        <f t="shared" si="241"/>
        <v>6209.758559999999</v>
      </c>
      <c r="M481" s="12">
        <f t="shared" si="241"/>
        <v>8892.811</v>
      </c>
      <c r="N481" s="12">
        <f t="shared" si="241"/>
        <v>9248.313</v>
      </c>
      <c r="O481" s="12">
        <f t="shared" si="241"/>
        <v>9617.8</v>
      </c>
      <c r="P481" s="12">
        <f t="shared" si="241"/>
        <v>6891.6</v>
      </c>
    </row>
    <row r="482" spans="1:16" s="4" customFormat="1" ht="31.5">
      <c r="A482" s="28"/>
      <c r="B482" s="29"/>
      <c r="C482" s="13" t="s">
        <v>48</v>
      </c>
      <c r="D482" s="7"/>
      <c r="E482" s="12">
        <f t="shared" si="240"/>
        <v>75539.32771000001</v>
      </c>
      <c r="F482" s="12">
        <f aca="true" t="shared" si="242" ref="F482:P482">SUM(F485)</f>
        <v>5728.592</v>
      </c>
      <c r="G482" s="12">
        <f t="shared" si="242"/>
        <v>4268</v>
      </c>
      <c r="H482" s="12">
        <f t="shared" si="242"/>
        <v>5757.522</v>
      </c>
      <c r="I482" s="12">
        <f t="shared" si="242"/>
        <v>7286.8</v>
      </c>
      <c r="J482" s="12">
        <f t="shared" si="242"/>
        <v>6252.8925</v>
      </c>
      <c r="K482" s="12">
        <f t="shared" si="242"/>
        <v>5385.23865</v>
      </c>
      <c r="L482" s="12">
        <f t="shared" si="242"/>
        <v>6209.758559999999</v>
      </c>
      <c r="M482" s="12">
        <f t="shared" si="242"/>
        <v>8892.811</v>
      </c>
      <c r="N482" s="12">
        <f t="shared" si="242"/>
        <v>9248.313</v>
      </c>
      <c r="O482" s="12">
        <f t="shared" si="242"/>
        <v>9617.8</v>
      </c>
      <c r="P482" s="12">
        <f t="shared" si="242"/>
        <v>6891.6</v>
      </c>
    </row>
    <row r="483" spans="1:16" s="4" customFormat="1" ht="15.75">
      <c r="A483" s="28"/>
      <c r="B483" s="29"/>
      <c r="C483" s="14" t="s">
        <v>2</v>
      </c>
      <c r="D483" s="10"/>
      <c r="E483" s="12">
        <f t="shared" si="240"/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</row>
    <row r="484" spans="1:16" s="4" customFormat="1" ht="31.5">
      <c r="A484" s="28"/>
      <c r="B484" s="29"/>
      <c r="C484" s="13" t="s">
        <v>7</v>
      </c>
      <c r="D484" s="10"/>
      <c r="E484" s="12">
        <f t="shared" si="240"/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</row>
    <row r="485" spans="1:16" s="4" customFormat="1" ht="15.75">
      <c r="A485" s="28"/>
      <c r="B485" s="29"/>
      <c r="C485" s="13" t="s">
        <v>3</v>
      </c>
      <c r="D485" s="10" t="s">
        <v>9</v>
      </c>
      <c r="E485" s="12">
        <f t="shared" si="240"/>
        <v>75539.32771000001</v>
      </c>
      <c r="F485" s="12">
        <v>5728.592</v>
      </c>
      <c r="G485" s="12">
        <v>4268</v>
      </c>
      <c r="H485" s="12">
        <v>5757.522</v>
      </c>
      <c r="I485" s="12">
        <v>7286.8</v>
      </c>
      <c r="J485" s="12">
        <v>6252.8925</v>
      </c>
      <c r="K485" s="12">
        <v>5385.23865</v>
      </c>
      <c r="L485" s="12">
        <v>6209.758559999999</v>
      </c>
      <c r="M485" s="12">
        <v>8892.811</v>
      </c>
      <c r="N485" s="12">
        <v>9248.313</v>
      </c>
      <c r="O485" s="12">
        <v>9617.8</v>
      </c>
      <c r="P485" s="12">
        <v>6891.6</v>
      </c>
    </row>
    <row r="486" spans="1:16" s="4" customFormat="1" ht="15.75">
      <c r="A486" s="28"/>
      <c r="B486" s="29"/>
      <c r="C486" s="13" t="s">
        <v>4</v>
      </c>
      <c r="D486" s="10"/>
      <c r="E486" s="12">
        <f t="shared" si="240"/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</row>
    <row r="487" spans="1:16" s="4" customFormat="1" ht="31.5">
      <c r="A487" s="28"/>
      <c r="B487" s="29"/>
      <c r="C487" s="13" t="s">
        <v>47</v>
      </c>
      <c r="D487" s="10"/>
      <c r="E487" s="12">
        <f t="shared" si="240"/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</row>
    <row r="488" spans="1:16" s="4" customFormat="1" ht="15.75">
      <c r="A488" s="28" t="s">
        <v>50</v>
      </c>
      <c r="B488" s="29" t="s">
        <v>137</v>
      </c>
      <c r="C488" s="13" t="s">
        <v>6</v>
      </c>
      <c r="D488" s="7"/>
      <c r="E488" s="12">
        <f t="shared" si="240"/>
        <v>931898.1522899999</v>
      </c>
      <c r="F488" s="12">
        <f>F492+F490</f>
        <v>76011.629</v>
      </c>
      <c r="G488" s="12">
        <f aca="true" t="shared" si="243" ref="G488:P488">G492+G490</f>
        <v>75005.448</v>
      </c>
      <c r="H488" s="12">
        <f t="shared" si="243"/>
        <v>75949.1</v>
      </c>
      <c r="I488" s="12">
        <f t="shared" si="243"/>
        <v>86943.48625</v>
      </c>
      <c r="J488" s="12">
        <f t="shared" si="243"/>
        <v>88220.25458</v>
      </c>
      <c r="K488" s="12">
        <f t="shared" si="243"/>
        <v>86854.56162000001</v>
      </c>
      <c r="L488" s="12">
        <f t="shared" si="243"/>
        <v>84939.78394</v>
      </c>
      <c r="M488" s="12">
        <f t="shared" si="243"/>
        <v>83680.6</v>
      </c>
      <c r="N488" s="12">
        <f t="shared" si="243"/>
        <v>83680.6</v>
      </c>
      <c r="O488" s="12">
        <f t="shared" si="243"/>
        <v>83680.6</v>
      </c>
      <c r="P488" s="12">
        <f t="shared" si="243"/>
        <v>106932.0889</v>
      </c>
    </row>
    <row r="489" spans="1:16" s="4" customFormat="1" ht="31.5">
      <c r="A489" s="28"/>
      <c r="B489" s="29"/>
      <c r="C489" s="13" t="s">
        <v>48</v>
      </c>
      <c r="D489" s="7"/>
      <c r="E489" s="12">
        <f t="shared" si="240"/>
        <v>930514.1522899999</v>
      </c>
      <c r="F489" s="12">
        <f aca="true" t="shared" si="244" ref="F489:K489">SUM(F492)</f>
        <v>76011.629</v>
      </c>
      <c r="G489" s="12">
        <f t="shared" si="244"/>
        <v>75005.448</v>
      </c>
      <c r="H489" s="12">
        <f t="shared" si="244"/>
        <v>75949.1</v>
      </c>
      <c r="I489" s="12">
        <f t="shared" si="244"/>
        <v>86943.48625</v>
      </c>
      <c r="J489" s="12">
        <f t="shared" si="244"/>
        <v>86836.25458</v>
      </c>
      <c r="K489" s="12">
        <f t="shared" si="244"/>
        <v>86854.56162000001</v>
      </c>
      <c r="L489" s="12">
        <f>SUM(L492)</f>
        <v>84939.78394</v>
      </c>
      <c r="M489" s="12">
        <f>SUM(M492)</f>
        <v>83680.6</v>
      </c>
      <c r="N489" s="12">
        <f>SUM(N492)</f>
        <v>83680.6</v>
      </c>
      <c r="O489" s="12">
        <f>SUM(O492)</f>
        <v>83680.6</v>
      </c>
      <c r="P489" s="12">
        <f>SUM(P492)</f>
        <v>106932.0889</v>
      </c>
    </row>
    <row r="490" spans="1:16" s="4" customFormat="1" ht="15.75">
      <c r="A490" s="28"/>
      <c r="B490" s="29"/>
      <c r="C490" s="14" t="s">
        <v>2</v>
      </c>
      <c r="D490" s="10"/>
      <c r="E490" s="12">
        <f t="shared" si="240"/>
        <v>1384</v>
      </c>
      <c r="F490" s="12">
        <v>0</v>
      </c>
      <c r="G490" s="12">
        <v>0</v>
      </c>
      <c r="H490" s="12">
        <v>0</v>
      </c>
      <c r="I490" s="12">
        <v>0</v>
      </c>
      <c r="J490" s="12">
        <v>1384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</row>
    <row r="491" spans="1:16" s="4" customFormat="1" ht="31.5">
      <c r="A491" s="28"/>
      <c r="B491" s="29"/>
      <c r="C491" s="13" t="s">
        <v>7</v>
      </c>
      <c r="D491" s="10"/>
      <c r="E491" s="12">
        <f t="shared" si="240"/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</row>
    <row r="492" spans="1:16" s="4" customFormat="1" ht="15.75">
      <c r="A492" s="28"/>
      <c r="B492" s="29"/>
      <c r="C492" s="13" t="s">
        <v>3</v>
      </c>
      <c r="D492" s="10" t="s">
        <v>9</v>
      </c>
      <c r="E492" s="12">
        <f t="shared" si="240"/>
        <v>930514.1522899999</v>
      </c>
      <c r="F492" s="12">
        <v>76011.629</v>
      </c>
      <c r="G492" s="12">
        <v>75005.448</v>
      </c>
      <c r="H492" s="12">
        <v>75949.1</v>
      </c>
      <c r="I492" s="12">
        <v>86943.48625</v>
      </c>
      <c r="J492" s="12">
        <v>86836.25458</v>
      </c>
      <c r="K492" s="12">
        <v>86854.56162000001</v>
      </c>
      <c r="L492" s="12">
        <v>84939.78394</v>
      </c>
      <c r="M492" s="12">
        <v>83680.6</v>
      </c>
      <c r="N492" s="12">
        <v>83680.6</v>
      </c>
      <c r="O492" s="12">
        <v>83680.6</v>
      </c>
      <c r="P492" s="12">
        <v>106932.0889</v>
      </c>
    </row>
    <row r="493" spans="1:16" s="4" customFormat="1" ht="15.75">
      <c r="A493" s="28"/>
      <c r="B493" s="29"/>
      <c r="C493" s="13" t="s">
        <v>4</v>
      </c>
      <c r="D493" s="10"/>
      <c r="E493" s="12">
        <f t="shared" si="240"/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</row>
    <row r="494" spans="1:16" s="4" customFormat="1" ht="31.5">
      <c r="A494" s="28"/>
      <c r="B494" s="29"/>
      <c r="C494" s="13" t="s">
        <v>47</v>
      </c>
      <c r="D494" s="10"/>
      <c r="E494" s="12">
        <f t="shared" si="240"/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</row>
    <row r="495" spans="1:16" s="4" customFormat="1" ht="15.75">
      <c r="A495" s="28" t="s">
        <v>51</v>
      </c>
      <c r="B495" s="29" t="s">
        <v>100</v>
      </c>
      <c r="C495" s="13" t="s">
        <v>6</v>
      </c>
      <c r="D495" s="7"/>
      <c r="E495" s="12">
        <f t="shared" si="240"/>
        <v>5511.2974699999995</v>
      </c>
      <c r="F495" s="12">
        <f>SUM(F497:F501)</f>
        <v>350</v>
      </c>
      <c r="G495" s="12">
        <f>G496</f>
        <v>512.32</v>
      </c>
      <c r="H495" s="12">
        <f aca="true" t="shared" si="245" ref="H495:P495">SUM(H499)</f>
        <v>267.918</v>
      </c>
      <c r="I495" s="12">
        <f t="shared" si="245"/>
        <v>279.028</v>
      </c>
      <c r="J495" s="12">
        <f t="shared" si="245"/>
        <v>496.762</v>
      </c>
      <c r="K495" s="12">
        <f t="shared" si="245"/>
        <v>331.256</v>
      </c>
      <c r="L495" s="12">
        <f t="shared" si="245"/>
        <v>419.01347</v>
      </c>
      <c r="M495" s="12">
        <f t="shared" si="245"/>
        <v>840</v>
      </c>
      <c r="N495" s="12">
        <f t="shared" si="245"/>
        <v>840</v>
      </c>
      <c r="O495" s="12">
        <f t="shared" si="245"/>
        <v>840</v>
      </c>
      <c r="P495" s="12">
        <f t="shared" si="245"/>
        <v>335</v>
      </c>
    </row>
    <row r="496" spans="1:16" s="4" customFormat="1" ht="31.5">
      <c r="A496" s="28"/>
      <c r="B496" s="29"/>
      <c r="C496" s="13" t="s">
        <v>48</v>
      </c>
      <c r="D496" s="7"/>
      <c r="E496" s="12">
        <f t="shared" si="240"/>
        <v>5511.2974699999995</v>
      </c>
      <c r="F496" s="12">
        <f aca="true" t="shared" si="246" ref="F496:K496">SUM(F499)</f>
        <v>350</v>
      </c>
      <c r="G496" s="12">
        <f>G499</f>
        <v>512.32</v>
      </c>
      <c r="H496" s="12">
        <f t="shared" si="246"/>
        <v>267.918</v>
      </c>
      <c r="I496" s="12">
        <f t="shared" si="246"/>
        <v>279.028</v>
      </c>
      <c r="J496" s="12">
        <f t="shared" si="246"/>
        <v>496.762</v>
      </c>
      <c r="K496" s="12">
        <f t="shared" si="246"/>
        <v>331.256</v>
      </c>
      <c r="L496" s="12">
        <f>SUM(L499)</f>
        <v>419.01347</v>
      </c>
      <c r="M496" s="12">
        <f>SUM(M499)</f>
        <v>840</v>
      </c>
      <c r="N496" s="12">
        <f>SUM(N499)</f>
        <v>840</v>
      </c>
      <c r="O496" s="12">
        <f>SUM(O499)</f>
        <v>840</v>
      </c>
      <c r="P496" s="12">
        <f>SUM(P499)</f>
        <v>335</v>
      </c>
    </row>
    <row r="497" spans="1:16" s="4" customFormat="1" ht="15.75">
      <c r="A497" s="28"/>
      <c r="B497" s="29"/>
      <c r="C497" s="14" t="s">
        <v>2</v>
      </c>
      <c r="D497" s="10"/>
      <c r="E497" s="12">
        <f t="shared" si="240"/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</row>
    <row r="498" spans="1:16" s="4" customFormat="1" ht="31.5">
      <c r="A498" s="28"/>
      <c r="B498" s="29"/>
      <c r="C498" s="13" t="s">
        <v>7</v>
      </c>
      <c r="D498" s="10"/>
      <c r="E498" s="12">
        <f t="shared" si="240"/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</row>
    <row r="499" spans="1:16" s="4" customFormat="1" ht="15.75">
      <c r="A499" s="28"/>
      <c r="B499" s="29"/>
      <c r="C499" s="13" t="s">
        <v>3</v>
      </c>
      <c r="D499" s="10" t="s">
        <v>9</v>
      </c>
      <c r="E499" s="12">
        <f t="shared" si="240"/>
        <v>5511.2974699999995</v>
      </c>
      <c r="F499" s="12">
        <v>350</v>
      </c>
      <c r="G499" s="12">
        <v>512.32</v>
      </c>
      <c r="H499" s="12">
        <v>267.918</v>
      </c>
      <c r="I499" s="12">
        <v>279.028</v>
      </c>
      <c r="J499" s="12">
        <v>496.762</v>
      </c>
      <c r="K499" s="12">
        <v>331.256</v>
      </c>
      <c r="L499" s="12">
        <v>419.01347</v>
      </c>
      <c r="M499" s="12">
        <v>840</v>
      </c>
      <c r="N499" s="12">
        <v>840</v>
      </c>
      <c r="O499" s="12">
        <v>840</v>
      </c>
      <c r="P499" s="12">
        <v>335</v>
      </c>
    </row>
    <row r="500" spans="1:16" s="4" customFormat="1" ht="15.75">
      <c r="A500" s="28"/>
      <c r="B500" s="29"/>
      <c r="C500" s="13" t="s">
        <v>4</v>
      </c>
      <c r="D500" s="10"/>
      <c r="E500" s="12">
        <f t="shared" si="240"/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</row>
    <row r="501" spans="1:16" s="4" customFormat="1" ht="31.5">
      <c r="A501" s="28"/>
      <c r="B501" s="29"/>
      <c r="C501" s="13" t="s">
        <v>47</v>
      </c>
      <c r="D501" s="10"/>
      <c r="E501" s="12">
        <f t="shared" si="240"/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</row>
    <row r="502" spans="1:16" s="4" customFormat="1" ht="15.75">
      <c r="A502" s="28" t="s">
        <v>113</v>
      </c>
      <c r="B502" s="29" t="s">
        <v>97</v>
      </c>
      <c r="C502" s="13" t="s">
        <v>6</v>
      </c>
      <c r="D502" s="7"/>
      <c r="E502" s="12">
        <f t="shared" si="240"/>
        <v>254754.54429</v>
      </c>
      <c r="F502" s="12">
        <f>SUM(F504:F508)</f>
        <v>58224.73</v>
      </c>
      <c r="G502" s="12">
        <f aca="true" t="shared" si="247" ref="G502:P502">SUM(G506)</f>
        <v>36387.49</v>
      </c>
      <c r="H502" s="12">
        <f t="shared" si="247"/>
        <v>30200.129999999997</v>
      </c>
      <c r="I502" s="12">
        <f t="shared" si="247"/>
        <v>30024.93</v>
      </c>
      <c r="J502" s="12">
        <f t="shared" si="247"/>
        <v>28389.19</v>
      </c>
      <c r="K502" s="12">
        <f t="shared" si="247"/>
        <v>30234.25</v>
      </c>
      <c r="L502" s="12">
        <f t="shared" si="247"/>
        <v>10299.55929</v>
      </c>
      <c r="M502" s="12">
        <f t="shared" si="247"/>
        <v>0</v>
      </c>
      <c r="N502" s="12">
        <f t="shared" si="247"/>
        <v>0</v>
      </c>
      <c r="O502" s="12">
        <f t="shared" si="247"/>
        <v>0</v>
      </c>
      <c r="P502" s="12">
        <f t="shared" si="247"/>
        <v>30994.265</v>
      </c>
    </row>
    <row r="503" spans="1:16" s="4" customFormat="1" ht="31.5">
      <c r="A503" s="28"/>
      <c r="B503" s="29"/>
      <c r="C503" s="13" t="s">
        <v>48</v>
      </c>
      <c r="D503" s="7"/>
      <c r="E503" s="12">
        <f t="shared" si="240"/>
        <v>254754.54429</v>
      </c>
      <c r="F503" s="12">
        <f aca="true" t="shared" si="248" ref="F503:K503">SUM(F506)</f>
        <v>58224.73</v>
      </c>
      <c r="G503" s="12">
        <f t="shared" si="248"/>
        <v>36387.49</v>
      </c>
      <c r="H503" s="12">
        <f t="shared" si="248"/>
        <v>30200.129999999997</v>
      </c>
      <c r="I503" s="12">
        <f t="shared" si="248"/>
        <v>30024.93</v>
      </c>
      <c r="J503" s="12">
        <f t="shared" si="248"/>
        <v>28389.19</v>
      </c>
      <c r="K503" s="12">
        <f t="shared" si="248"/>
        <v>30234.25</v>
      </c>
      <c r="L503" s="12">
        <f>SUM(L506)</f>
        <v>10299.55929</v>
      </c>
      <c r="M503" s="12">
        <f>SUM(M506)</f>
        <v>0</v>
      </c>
      <c r="N503" s="12">
        <f>SUM(N506)</f>
        <v>0</v>
      </c>
      <c r="O503" s="12">
        <f>SUM(O506)</f>
        <v>0</v>
      </c>
      <c r="P503" s="12">
        <f>SUM(P506)</f>
        <v>30994.265</v>
      </c>
    </row>
    <row r="504" spans="1:16" s="4" customFormat="1" ht="15.75">
      <c r="A504" s="28"/>
      <c r="B504" s="29"/>
      <c r="C504" s="14" t="s">
        <v>2</v>
      </c>
      <c r="D504" s="10"/>
      <c r="E504" s="12">
        <f t="shared" si="240"/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</row>
    <row r="505" spans="1:16" s="4" customFormat="1" ht="31.5">
      <c r="A505" s="28"/>
      <c r="B505" s="29"/>
      <c r="C505" s="13" t="s">
        <v>7</v>
      </c>
      <c r="D505" s="10"/>
      <c r="E505" s="12">
        <f t="shared" si="240"/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</row>
    <row r="506" spans="1:16" s="4" customFormat="1" ht="15.75">
      <c r="A506" s="28"/>
      <c r="B506" s="29"/>
      <c r="C506" s="13" t="s">
        <v>3</v>
      </c>
      <c r="D506" s="10" t="s">
        <v>9</v>
      </c>
      <c r="E506" s="12">
        <f t="shared" si="240"/>
        <v>254754.54429</v>
      </c>
      <c r="F506" s="12">
        <v>58224.73</v>
      </c>
      <c r="G506" s="12">
        <v>36387.49</v>
      </c>
      <c r="H506" s="12">
        <f>30218.42-18.29</f>
        <v>30200.129999999997</v>
      </c>
      <c r="I506" s="12">
        <v>30024.93</v>
      </c>
      <c r="J506" s="12">
        <v>28389.19</v>
      </c>
      <c r="K506" s="12">
        <v>30234.25</v>
      </c>
      <c r="L506" s="12">
        <v>10299.55929</v>
      </c>
      <c r="M506" s="12">
        <v>0</v>
      </c>
      <c r="N506" s="12">
        <v>0</v>
      </c>
      <c r="O506" s="12">
        <v>0</v>
      </c>
      <c r="P506" s="12">
        <v>30994.265</v>
      </c>
    </row>
    <row r="507" spans="1:16" s="4" customFormat="1" ht="15.75">
      <c r="A507" s="28"/>
      <c r="B507" s="29"/>
      <c r="C507" s="13" t="s">
        <v>4</v>
      </c>
      <c r="D507" s="10"/>
      <c r="E507" s="12">
        <f t="shared" si="240"/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</row>
    <row r="508" spans="1:16" s="4" customFormat="1" ht="31.5">
      <c r="A508" s="28"/>
      <c r="B508" s="29"/>
      <c r="C508" s="13" t="s">
        <v>47</v>
      </c>
      <c r="D508" s="10"/>
      <c r="E508" s="12">
        <f t="shared" si="240"/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</row>
    <row r="509" spans="1:16" s="4" customFormat="1" ht="15.75">
      <c r="A509" s="28" t="s">
        <v>52</v>
      </c>
      <c r="B509" s="29" t="s">
        <v>136</v>
      </c>
      <c r="C509" s="13" t="s">
        <v>6</v>
      </c>
      <c r="D509" s="7"/>
      <c r="E509" s="12">
        <f t="shared" si="240"/>
        <v>2968852.57688</v>
      </c>
      <c r="F509" s="12">
        <f aca="true" t="shared" si="249" ref="F509:K509">SUM(F511:F515)</f>
        <v>286.5</v>
      </c>
      <c r="G509" s="12">
        <f t="shared" si="249"/>
        <v>385.4</v>
      </c>
      <c r="H509" s="12">
        <f t="shared" si="249"/>
        <v>405.4</v>
      </c>
      <c r="I509" s="12">
        <f t="shared" si="249"/>
        <v>426.5</v>
      </c>
      <c r="J509" s="12">
        <f t="shared" si="249"/>
        <v>447.5</v>
      </c>
      <c r="K509" s="12">
        <f t="shared" si="249"/>
        <v>470.8</v>
      </c>
      <c r="L509" s="12">
        <f>SUM(L511:L515)</f>
        <v>677807.47688</v>
      </c>
      <c r="M509" s="12">
        <f>SUM(M511:M515)</f>
        <v>762717</v>
      </c>
      <c r="N509" s="12">
        <f>SUM(N511:N515)</f>
        <v>762717</v>
      </c>
      <c r="O509" s="12">
        <f>SUM(O511:O515)</f>
        <v>762717</v>
      </c>
      <c r="P509" s="12">
        <f>SUM(P511:P515)</f>
        <v>472</v>
      </c>
    </row>
    <row r="510" spans="1:16" s="4" customFormat="1" ht="31.5">
      <c r="A510" s="28"/>
      <c r="B510" s="29"/>
      <c r="C510" s="13" t="s">
        <v>48</v>
      </c>
      <c r="D510" s="7"/>
      <c r="E510" s="12">
        <f t="shared" si="240"/>
        <v>2205663.57688</v>
      </c>
      <c r="F510" s="12">
        <f aca="true" t="shared" si="250" ref="F510:P510">SUM(F511)</f>
        <v>286.5</v>
      </c>
      <c r="G510" s="12">
        <f t="shared" si="250"/>
        <v>385.4</v>
      </c>
      <c r="H510" s="12">
        <f t="shared" si="250"/>
        <v>405.4</v>
      </c>
      <c r="I510" s="12">
        <f t="shared" si="250"/>
        <v>426.5</v>
      </c>
      <c r="J510" s="12">
        <f t="shared" si="250"/>
        <v>447.5</v>
      </c>
      <c r="K510" s="12">
        <f t="shared" si="250"/>
        <v>470.8</v>
      </c>
      <c r="L510" s="12">
        <f>L511+L513</f>
        <v>677807.47688</v>
      </c>
      <c r="M510" s="12">
        <f>M511+M513</f>
        <v>762717</v>
      </c>
      <c r="N510" s="12">
        <f>N511+N513</f>
        <v>762717</v>
      </c>
      <c r="O510" s="12">
        <f t="shared" si="250"/>
        <v>0</v>
      </c>
      <c r="P510" s="12">
        <f t="shared" si="250"/>
        <v>0</v>
      </c>
    </row>
    <row r="511" spans="1:16" s="4" customFormat="1" ht="15.75">
      <c r="A511" s="28"/>
      <c r="B511" s="29"/>
      <c r="C511" s="14" t="s">
        <v>2</v>
      </c>
      <c r="D511" s="10" t="s">
        <v>9</v>
      </c>
      <c r="E511" s="12">
        <f t="shared" si="240"/>
        <v>8495.7</v>
      </c>
      <c r="F511" s="12">
        <v>286.5</v>
      </c>
      <c r="G511" s="12">
        <v>385.4</v>
      </c>
      <c r="H511" s="12">
        <v>405.4</v>
      </c>
      <c r="I511" s="12">
        <v>426.5</v>
      </c>
      <c r="J511" s="12">
        <v>447.5</v>
      </c>
      <c r="K511" s="12">
        <v>470.8</v>
      </c>
      <c r="L511" s="12">
        <v>6073.6</v>
      </c>
      <c r="M511" s="12">
        <v>0</v>
      </c>
      <c r="N511" s="12">
        <v>0</v>
      </c>
      <c r="O511" s="12">
        <v>0</v>
      </c>
      <c r="P511" s="12">
        <v>0</v>
      </c>
    </row>
    <row r="512" spans="1:16" s="4" customFormat="1" ht="31.5">
      <c r="A512" s="28"/>
      <c r="B512" s="29"/>
      <c r="C512" s="13" t="s">
        <v>7</v>
      </c>
      <c r="D512" s="10"/>
      <c r="E512" s="12">
        <f t="shared" si="240"/>
        <v>472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472</v>
      </c>
    </row>
    <row r="513" spans="1:16" s="4" customFormat="1" ht="15.75">
      <c r="A513" s="28"/>
      <c r="B513" s="29"/>
      <c r="C513" s="13" t="s">
        <v>3</v>
      </c>
      <c r="D513" s="10" t="s">
        <v>9</v>
      </c>
      <c r="E513" s="12">
        <f t="shared" si="240"/>
        <v>2959884.87688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671733.87688</v>
      </c>
      <c r="M513" s="12">
        <v>762717</v>
      </c>
      <c r="N513" s="12">
        <v>762717</v>
      </c>
      <c r="O513" s="12">
        <v>762717</v>
      </c>
      <c r="P513" s="12">
        <v>0</v>
      </c>
    </row>
    <row r="514" spans="1:16" s="4" customFormat="1" ht="15.75">
      <c r="A514" s="28"/>
      <c r="B514" s="29"/>
      <c r="C514" s="13" t="s">
        <v>4</v>
      </c>
      <c r="D514" s="10"/>
      <c r="E514" s="12">
        <f t="shared" si="240"/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</row>
    <row r="515" spans="1:16" s="4" customFormat="1" ht="31.5">
      <c r="A515" s="28"/>
      <c r="B515" s="29"/>
      <c r="C515" s="13" t="s">
        <v>47</v>
      </c>
      <c r="D515" s="10"/>
      <c r="E515" s="12">
        <f t="shared" si="240"/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</row>
    <row r="516" spans="1:16" s="4" customFormat="1" ht="15.75">
      <c r="A516" s="30" t="s">
        <v>53</v>
      </c>
      <c r="B516" s="33" t="s">
        <v>98</v>
      </c>
      <c r="C516" s="13" t="s">
        <v>6</v>
      </c>
      <c r="D516" s="7"/>
      <c r="E516" s="12">
        <f t="shared" si="240"/>
        <v>194020.753</v>
      </c>
      <c r="F516" s="12">
        <f aca="true" t="shared" si="251" ref="F516:K516">SUM(F520)</f>
        <v>4434.731</v>
      </c>
      <c r="G516" s="12">
        <f>SUM(G520)</f>
        <v>14189.495</v>
      </c>
      <c r="H516" s="12">
        <f t="shared" si="251"/>
        <v>14559.51</v>
      </c>
      <c r="I516" s="12">
        <f t="shared" si="251"/>
        <v>15049.56</v>
      </c>
      <c r="J516" s="12">
        <f t="shared" si="251"/>
        <v>17413.14</v>
      </c>
      <c r="K516" s="12">
        <f t="shared" si="251"/>
        <v>17868.24</v>
      </c>
      <c r="L516" s="12">
        <f>SUM(L520)</f>
        <v>19228.76</v>
      </c>
      <c r="M516" s="12">
        <f>SUM(M520)</f>
        <v>24356</v>
      </c>
      <c r="N516" s="12">
        <f>SUM(N520)</f>
        <v>24356</v>
      </c>
      <c r="O516" s="12">
        <f>SUM(O520)</f>
        <v>24356</v>
      </c>
      <c r="P516" s="12">
        <f>SUM(P520)</f>
        <v>18209.317</v>
      </c>
    </row>
    <row r="517" spans="1:16" s="4" customFormat="1" ht="31.5">
      <c r="A517" s="31"/>
      <c r="B517" s="34"/>
      <c r="C517" s="13" t="s">
        <v>48</v>
      </c>
      <c r="D517" s="7"/>
      <c r="E517" s="12">
        <f t="shared" si="240"/>
        <v>194020.753</v>
      </c>
      <c r="F517" s="12">
        <f aca="true" t="shared" si="252" ref="F517:K517">SUM(F520)</f>
        <v>4434.731</v>
      </c>
      <c r="G517" s="12">
        <f t="shared" si="252"/>
        <v>14189.495</v>
      </c>
      <c r="H517" s="12">
        <f t="shared" si="252"/>
        <v>14559.51</v>
      </c>
      <c r="I517" s="12">
        <f>SUM(I520)</f>
        <v>15049.56</v>
      </c>
      <c r="J517" s="12">
        <f>SUM(J520)</f>
        <v>17413.14</v>
      </c>
      <c r="K517" s="12">
        <f t="shared" si="252"/>
        <v>17868.24</v>
      </c>
      <c r="L517" s="12">
        <f>SUM(L520)</f>
        <v>19228.76</v>
      </c>
      <c r="M517" s="12">
        <f>SUM(M520)</f>
        <v>24356</v>
      </c>
      <c r="N517" s="12">
        <f>SUM(N520)</f>
        <v>24356</v>
      </c>
      <c r="O517" s="12">
        <f>SUM(O520)</f>
        <v>24356</v>
      </c>
      <c r="P517" s="12">
        <f>SUM(P520)</f>
        <v>18209.317</v>
      </c>
    </row>
    <row r="518" spans="1:16" s="4" customFormat="1" ht="15.75">
      <c r="A518" s="31"/>
      <c r="B518" s="34"/>
      <c r="C518" s="14" t="s">
        <v>2</v>
      </c>
      <c r="D518" s="10"/>
      <c r="E518" s="12">
        <f t="shared" si="240"/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</row>
    <row r="519" spans="1:16" s="4" customFormat="1" ht="31.5">
      <c r="A519" s="31"/>
      <c r="B519" s="34"/>
      <c r="C519" s="13" t="s">
        <v>7</v>
      </c>
      <c r="D519" s="10"/>
      <c r="E519" s="12">
        <f t="shared" si="240"/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</row>
    <row r="520" spans="1:16" s="4" customFormat="1" ht="15.75">
      <c r="A520" s="31"/>
      <c r="B520" s="34"/>
      <c r="C520" s="13" t="s">
        <v>3</v>
      </c>
      <c r="D520" s="10" t="s">
        <v>9</v>
      </c>
      <c r="E520" s="12">
        <f t="shared" si="240"/>
        <v>194020.753</v>
      </c>
      <c r="F520" s="12">
        <v>4434.731</v>
      </c>
      <c r="G520" s="12">
        <v>14189.495</v>
      </c>
      <c r="H520" s="12">
        <f>14606.74-47.23</f>
        <v>14559.51</v>
      </c>
      <c r="I520" s="12">
        <v>15049.56</v>
      </c>
      <c r="J520" s="12">
        <v>17413.14</v>
      </c>
      <c r="K520" s="12">
        <v>17868.24</v>
      </c>
      <c r="L520" s="12">
        <v>19228.76</v>
      </c>
      <c r="M520" s="12">
        <v>24356</v>
      </c>
      <c r="N520" s="12">
        <v>24356</v>
      </c>
      <c r="O520" s="12">
        <v>24356</v>
      </c>
      <c r="P520" s="12">
        <v>18209.317</v>
      </c>
    </row>
    <row r="521" spans="1:16" s="4" customFormat="1" ht="15.75">
      <c r="A521" s="31"/>
      <c r="B521" s="34"/>
      <c r="C521" s="13" t="s">
        <v>4</v>
      </c>
      <c r="D521" s="10"/>
      <c r="E521" s="12">
        <f t="shared" si="240"/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</row>
    <row r="522" spans="1:17" s="4" customFormat="1" ht="31.5">
      <c r="A522" s="32"/>
      <c r="B522" s="35"/>
      <c r="C522" s="13" t="s">
        <v>47</v>
      </c>
      <c r="D522" s="10"/>
      <c r="E522" s="12">
        <f t="shared" si="240"/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23" t="s">
        <v>139</v>
      </c>
    </row>
    <row r="523" spans="1:16" ht="18.75">
      <c r="A523" s="36" t="s">
        <v>74</v>
      </c>
      <c r="B523" s="36"/>
      <c r="C523" s="36"/>
      <c r="D523" s="36"/>
      <c r="E523" s="36"/>
      <c r="F523" s="36"/>
      <c r="G523" s="36"/>
      <c r="H523" s="36"/>
      <c r="I523" s="36"/>
      <c r="J523" s="20"/>
      <c r="K523" s="17"/>
      <c r="L523" s="17"/>
      <c r="M523" s="17"/>
      <c r="N523" s="17"/>
      <c r="O523" s="17"/>
      <c r="P523" s="17"/>
    </row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>
      <c r="M540" s="25"/>
    </row>
    <row r="541" ht="12.75"/>
    <row r="542" ht="12.75"/>
    <row r="543" ht="12.75"/>
    <row r="544" ht="12.75"/>
    <row r="545" spans="13:15" ht="12.75">
      <c r="M545" s="26"/>
      <c r="N545" s="26"/>
      <c r="O545" s="26"/>
    </row>
    <row r="546" spans="13:15" ht="12.75">
      <c r="M546" s="26"/>
      <c r="N546" s="26"/>
      <c r="O546" s="26"/>
    </row>
    <row r="547" spans="13:15" ht="12.75">
      <c r="M547" s="26"/>
      <c r="N547" s="26"/>
      <c r="O547" s="26"/>
    </row>
    <row r="548" spans="13:15" ht="12.75">
      <c r="M548" s="26"/>
      <c r="N548" s="26"/>
      <c r="O548" s="26"/>
    </row>
    <row r="549" spans="13:15" ht="12.75">
      <c r="M549" s="26"/>
      <c r="N549" s="26"/>
      <c r="O549" s="26"/>
    </row>
    <row r="550" spans="13:15" ht="12.75">
      <c r="M550" s="26"/>
      <c r="N550" s="26"/>
      <c r="O550" s="26"/>
    </row>
    <row r="551" spans="13:15" ht="12.75">
      <c r="M551" s="27"/>
      <c r="N551" s="27"/>
      <c r="O551" s="27"/>
    </row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72" ht="12.75"/>
    <row r="573" ht="12.75"/>
    <row r="574" ht="12.75"/>
    <row r="575" ht="12.75"/>
    <row r="576" ht="12.75"/>
  </sheetData>
  <sheetProtection/>
  <autoFilter ref="A10:P523"/>
  <mergeCells count="109">
    <mergeCell ref="H1:P4"/>
    <mergeCell ref="A5:P6"/>
    <mergeCell ref="A8:A9"/>
    <mergeCell ref="B8:B9"/>
    <mergeCell ref="C8:C9"/>
    <mergeCell ref="E8:P8"/>
    <mergeCell ref="A11:A20"/>
    <mergeCell ref="B11:B20"/>
    <mergeCell ref="A21:A38"/>
    <mergeCell ref="B21:B38"/>
    <mergeCell ref="A39:A45"/>
    <mergeCell ref="B39:B45"/>
    <mergeCell ref="A46:A55"/>
    <mergeCell ref="B46:B55"/>
    <mergeCell ref="A56:A64"/>
    <mergeCell ref="B56:B64"/>
    <mergeCell ref="A65:A77"/>
    <mergeCell ref="B65:B77"/>
    <mergeCell ref="A78:A86"/>
    <mergeCell ref="B78:B86"/>
    <mergeCell ref="A87:A94"/>
    <mergeCell ref="B87:B94"/>
    <mergeCell ref="A95:A105"/>
    <mergeCell ref="B95:B105"/>
    <mergeCell ref="A106:A118"/>
    <mergeCell ref="B106:B118"/>
    <mergeCell ref="A119:A128"/>
    <mergeCell ref="B119:B128"/>
    <mergeCell ref="A129:A136"/>
    <mergeCell ref="B129:B136"/>
    <mergeCell ref="A137:A144"/>
    <mergeCell ref="B137:B144"/>
    <mergeCell ref="A145:A153"/>
    <mergeCell ref="B145:B153"/>
    <mergeCell ref="A154:A161"/>
    <mergeCell ref="B154:B161"/>
    <mergeCell ref="A162:A172"/>
    <mergeCell ref="B162:B172"/>
    <mergeCell ref="A173:A194"/>
    <mergeCell ref="B173:B194"/>
    <mergeCell ref="A195:A200"/>
    <mergeCell ref="B195:B200"/>
    <mergeCell ref="A201:A224"/>
    <mergeCell ref="B201:B224"/>
    <mergeCell ref="A225:A241"/>
    <mergeCell ref="B225:B241"/>
    <mergeCell ref="A242:A249"/>
    <mergeCell ref="B242:B249"/>
    <mergeCell ref="A250:A258"/>
    <mergeCell ref="B250:B258"/>
    <mergeCell ref="A259:A269"/>
    <mergeCell ref="B259:B269"/>
    <mergeCell ref="A270:A275"/>
    <mergeCell ref="B270:B275"/>
    <mergeCell ref="A276:A285"/>
    <mergeCell ref="B276:B285"/>
    <mergeCell ref="A286:A295"/>
    <mergeCell ref="B286:B295"/>
    <mergeCell ref="A296:A302"/>
    <mergeCell ref="B296:B302"/>
    <mergeCell ref="A303:A310"/>
    <mergeCell ref="B303:B310"/>
    <mergeCell ref="A319:A326"/>
    <mergeCell ref="B319:B326"/>
    <mergeCell ref="A327:A345"/>
    <mergeCell ref="B327:B345"/>
    <mergeCell ref="A311:A318"/>
    <mergeCell ref="B311:B318"/>
    <mergeCell ref="A346:A365"/>
    <mergeCell ref="B346:B365"/>
    <mergeCell ref="A366:A372"/>
    <mergeCell ref="B366:B372"/>
    <mergeCell ref="A373:A381"/>
    <mergeCell ref="B373:B381"/>
    <mergeCell ref="A382:A391"/>
    <mergeCell ref="B382:B391"/>
    <mergeCell ref="A392:A404"/>
    <mergeCell ref="B392:B404"/>
    <mergeCell ref="A405:A413"/>
    <mergeCell ref="B405:B413"/>
    <mergeCell ref="A414:A426"/>
    <mergeCell ref="B414:B426"/>
    <mergeCell ref="A427:A434"/>
    <mergeCell ref="B427:B434"/>
    <mergeCell ref="A435:A442"/>
    <mergeCell ref="B435:B442"/>
    <mergeCell ref="A443:A450"/>
    <mergeCell ref="B443:B450"/>
    <mergeCell ref="A451:A458"/>
    <mergeCell ref="B451:B458"/>
    <mergeCell ref="A459:A466"/>
    <mergeCell ref="B459:B466"/>
    <mergeCell ref="B502:B508"/>
    <mergeCell ref="A467:A473"/>
    <mergeCell ref="B467:B473"/>
    <mergeCell ref="A474:A480"/>
    <mergeCell ref="B474:B480"/>
    <mergeCell ref="A481:A487"/>
    <mergeCell ref="B481:B487"/>
    <mergeCell ref="A509:A515"/>
    <mergeCell ref="B509:B515"/>
    <mergeCell ref="A516:A522"/>
    <mergeCell ref="B516:B522"/>
    <mergeCell ref="A523:I523"/>
    <mergeCell ref="A488:A494"/>
    <mergeCell ref="B488:B494"/>
    <mergeCell ref="A495:A501"/>
    <mergeCell ref="B495:B501"/>
    <mergeCell ref="A502:A508"/>
  </mergeCells>
  <printOptions/>
  <pageMargins left="0.2362204724409449" right="0.2362204724409449" top="0.5905511811023623" bottom="0.1968503937007874" header="0.31496062992125984" footer="0.31496062992125984"/>
  <pageSetup firstPageNumber="15" useFirstPageNumber="1" fitToHeight="0" fitToWidth="1" horizontalDpi="600" verticalDpi="600" orientation="landscape" paperSize="9" scale="43" r:id="rId3"/>
  <headerFooter alignWithMargins="0">
    <oddHeader>&amp;C&amp;"Times New Roman,обычный"&amp;18&amp;P</oddHeader>
  </headerFooter>
  <rowBreaks count="9" manualBreakCount="9">
    <brk id="55" max="16" man="1"/>
    <brk id="105" max="16" man="1"/>
    <brk id="161" max="16" man="1"/>
    <brk id="224" max="16" man="1"/>
    <brk id="285" max="16" man="1"/>
    <brk id="345" max="16" man="1"/>
    <brk id="404" max="16" man="1"/>
    <brk id="458" max="16" man="1"/>
    <brk id="508" max="16" man="1"/>
  </rowBreaks>
  <ignoredErrors>
    <ignoredError sqref="F167:L167 F149:P149 F121:P121 G82:P82 F69:P69 G60:P60 L50:P50 N167:P16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Хамченков Алексей Викторович</cp:lastModifiedBy>
  <cp:lastPrinted>2022-01-08T01:53:05Z</cp:lastPrinted>
  <dcterms:created xsi:type="dcterms:W3CDTF">2011-03-10T10:26:24Z</dcterms:created>
  <dcterms:modified xsi:type="dcterms:W3CDTF">2022-01-19T23:20:28Z</dcterms:modified>
  <cp:category/>
  <cp:version/>
  <cp:contentType/>
  <cp:contentStatus/>
</cp:coreProperties>
</file>